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rtucloud1.sharepoint.com/sites/Bioenerijas_observatorija_O365G/Shared Documents/2_Darba pakotnes/WP3 Perspektīvas jauna biokurināmā vērtību ķēdes/3.2. Resursu novērtēšanas rīks/"/>
    </mc:Choice>
  </mc:AlternateContent>
  <xr:revisionPtr revIDLastSave="2393" documentId="13_ncr:1_{1613DF8A-1BEE-4BA3-92BA-53823E9B11B3}" xr6:coauthVersionLast="47" xr6:coauthVersionMax="47" xr10:uidLastSave="{D5045152-A485-4D75-97B9-FCF04FF9B382}"/>
  <bookViews>
    <workbookView xWindow="28680" yWindow="-120" windowWidth="29040" windowHeight="15840" firstSheet="4" activeTab="4" xr2:uid="{00000000-000D-0000-FFFF-FFFF00000000}"/>
  </bookViews>
  <sheets>
    <sheet name="Raw material analysis" sheetId="6" r:id="rId1"/>
    <sheet name="Biomass pellets properties" sheetId="7" r:id="rId2"/>
    <sheet name="Combustion process results" sheetId="8" r:id="rId3"/>
    <sheet name="Social aspects" sheetId="9" r:id="rId4"/>
    <sheet name="Matrix and Sustainability index" sheetId="5" r:id="rId5"/>
    <sheet name="TOPSIS analysis" sheetId="4" state="hidden" r:id="rId6"/>
  </sheets>
  <definedNames>
    <definedName name="_Hlk220060081" localSheetId="1">'Biomass pellets properties'!#REF!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" l="1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7" i="5"/>
  <c r="P2" i="4" s="1"/>
  <c r="D7" i="5"/>
  <c r="E7" i="5"/>
  <c r="D2" i="4" s="1"/>
  <c r="F7" i="5"/>
  <c r="E2" i="4" s="1"/>
  <c r="G7" i="5"/>
  <c r="F2" i="4" s="1"/>
  <c r="H7" i="5"/>
  <c r="G2" i="4" s="1"/>
  <c r="I7" i="5"/>
  <c r="H2" i="4" s="1"/>
  <c r="J7" i="5"/>
  <c r="K7" i="5"/>
  <c r="L7" i="5"/>
  <c r="K2" i="4" s="1"/>
  <c r="M7" i="5"/>
  <c r="L2" i="4" s="1"/>
  <c r="N7" i="5"/>
  <c r="M2" i="4" s="1"/>
  <c r="O7" i="5"/>
  <c r="N2" i="4" s="1"/>
  <c r="P7" i="5"/>
  <c r="O2" i="4" s="1"/>
  <c r="C7" i="5"/>
  <c r="B4" i="4"/>
  <c r="R7" i="5" l="1"/>
  <c r="C2" i="4"/>
  <c r="J2" i="4"/>
  <c r="I2" i="4"/>
  <c r="P23" i="4"/>
  <c r="P24" i="4"/>
  <c r="P43" i="4" s="1"/>
  <c r="P63" i="4" s="1"/>
  <c r="B5" i="4"/>
  <c r="P40" i="4" l="1"/>
  <c r="P60" i="4" s="1"/>
  <c r="P44" i="4"/>
  <c r="P64" i="4" s="1"/>
  <c r="P35" i="4"/>
  <c r="P55" i="4" s="1"/>
  <c r="G23" i="4"/>
  <c r="O23" i="4"/>
  <c r="P29" i="4"/>
  <c r="P49" i="4" s="1"/>
  <c r="P34" i="4"/>
  <c r="P54" i="4" s="1"/>
  <c r="P36" i="4"/>
  <c r="P56" i="4" s="1"/>
  <c r="P41" i="4"/>
  <c r="P61" i="4" s="1"/>
  <c r="P28" i="4"/>
  <c r="P48" i="4" s="1"/>
  <c r="P33" i="4"/>
  <c r="P53" i="4" s="1"/>
  <c r="C23" i="4"/>
  <c r="P31" i="4"/>
  <c r="P51" i="4" s="1"/>
  <c r="P39" i="4"/>
  <c r="P59" i="4" s="1"/>
  <c r="P30" i="4"/>
  <c r="P50" i="4" s="1"/>
  <c r="P27" i="4"/>
  <c r="P47" i="4" s="1"/>
  <c r="P32" i="4"/>
  <c r="P52" i="4" s="1"/>
  <c r="F24" i="4"/>
  <c r="N24" i="4"/>
  <c r="P37" i="4"/>
  <c r="P57" i="4" s="1"/>
  <c r="P42" i="4"/>
  <c r="P62" i="4" s="1"/>
  <c r="P38" i="4"/>
  <c r="P58" i="4" s="1"/>
  <c r="D24" i="4"/>
  <c r="E24" i="4"/>
  <c r="M24" i="4"/>
  <c r="G24" i="4"/>
  <c r="G43" i="4" s="1"/>
  <c r="O24" i="4"/>
  <c r="H23" i="4"/>
  <c r="H38" i="4" s="1"/>
  <c r="I23" i="4"/>
  <c r="K24" i="4"/>
  <c r="C24" i="4"/>
  <c r="C38" i="4" s="1"/>
  <c r="B23" i="4"/>
  <c r="J23" i="4"/>
  <c r="K23" i="4"/>
  <c r="L24" i="4"/>
  <c r="N23" i="4"/>
  <c r="J24" i="4"/>
  <c r="I24" i="4"/>
  <c r="F23" i="4"/>
  <c r="H24" i="4"/>
  <c r="M23" i="4"/>
  <c r="E23" i="4"/>
  <c r="L23" i="4"/>
  <c r="D23" i="4"/>
  <c r="D30" i="4" s="1"/>
  <c r="D38" i="4"/>
  <c r="B24" i="4"/>
  <c r="B33" i="4" s="1"/>
  <c r="B2" i="4"/>
  <c r="C35" i="4" l="1"/>
  <c r="B27" i="4"/>
  <c r="B47" i="4" s="1"/>
  <c r="E36" i="4"/>
  <c r="C37" i="4"/>
  <c r="J33" i="4"/>
  <c r="C40" i="4"/>
  <c r="H35" i="4"/>
  <c r="C36" i="4"/>
  <c r="C43" i="4"/>
  <c r="O32" i="4"/>
  <c r="O42" i="4"/>
  <c r="O44" i="4"/>
  <c r="O28" i="4"/>
  <c r="O36" i="4"/>
  <c r="O27" i="4"/>
  <c r="J39" i="4"/>
  <c r="D44" i="4"/>
  <c r="D42" i="4"/>
  <c r="C27" i="4"/>
  <c r="L34" i="4"/>
  <c r="C32" i="4"/>
  <c r="K42" i="4"/>
  <c r="F36" i="4"/>
  <c r="J28" i="4"/>
  <c r="O37" i="4"/>
  <c r="O41" i="4"/>
  <c r="O39" i="4"/>
  <c r="O29" i="4"/>
  <c r="O33" i="4"/>
  <c r="J40" i="4"/>
  <c r="O31" i="4"/>
  <c r="O34" i="4"/>
  <c r="O35" i="4"/>
  <c r="O40" i="4"/>
  <c r="N38" i="4"/>
  <c r="H36" i="4"/>
  <c r="D41" i="4"/>
  <c r="J44" i="4"/>
  <c r="H37" i="4"/>
  <c r="D39" i="4"/>
  <c r="E32" i="4"/>
  <c r="G40" i="4"/>
  <c r="D35" i="4"/>
  <c r="E30" i="4"/>
  <c r="D40" i="4"/>
  <c r="D28" i="4"/>
  <c r="J43" i="4"/>
  <c r="C30" i="4"/>
  <c r="D37" i="4"/>
  <c r="F39" i="4"/>
  <c r="G41" i="4"/>
  <c r="G32" i="4"/>
  <c r="C41" i="4"/>
  <c r="G34" i="4"/>
  <c r="K39" i="4"/>
  <c r="G29" i="4"/>
  <c r="J35" i="4"/>
  <c r="C29" i="4"/>
  <c r="D33" i="4"/>
  <c r="D36" i="4"/>
  <c r="J32" i="4"/>
  <c r="J31" i="4"/>
  <c r="C44" i="4"/>
  <c r="D31" i="4"/>
  <c r="D34" i="4"/>
  <c r="M44" i="4"/>
  <c r="I29" i="4"/>
  <c r="G44" i="4"/>
  <c r="G30" i="4"/>
  <c r="J37" i="4"/>
  <c r="G39" i="4"/>
  <c r="J27" i="4"/>
  <c r="J29" i="4"/>
  <c r="G35" i="4"/>
  <c r="D29" i="4"/>
  <c r="D32" i="4"/>
  <c r="E37" i="4"/>
  <c r="H41" i="4"/>
  <c r="G38" i="4"/>
  <c r="G37" i="4"/>
  <c r="J34" i="4"/>
  <c r="G36" i="4"/>
  <c r="C42" i="4"/>
  <c r="G42" i="4"/>
  <c r="G31" i="4"/>
  <c r="G28" i="4"/>
  <c r="J41" i="4"/>
  <c r="C33" i="4"/>
  <c r="D43" i="4"/>
  <c r="D27" i="4"/>
  <c r="E35" i="4"/>
  <c r="F37" i="4"/>
  <c r="N27" i="4"/>
  <c r="N32" i="4"/>
  <c r="H40" i="4"/>
  <c r="H39" i="4"/>
  <c r="N31" i="4"/>
  <c r="C34" i="4"/>
  <c r="F43" i="4"/>
  <c r="N42" i="4"/>
  <c r="K28" i="4"/>
  <c r="F29" i="4"/>
  <c r="H34" i="4"/>
  <c r="H33" i="4"/>
  <c r="F33" i="4"/>
  <c r="H29" i="4"/>
  <c r="C39" i="4"/>
  <c r="F27" i="4"/>
  <c r="F32" i="4"/>
  <c r="H28" i="4"/>
  <c r="M37" i="4"/>
  <c r="N41" i="4"/>
  <c r="B39" i="4"/>
  <c r="H32" i="4"/>
  <c r="H31" i="4"/>
  <c r="I34" i="4"/>
  <c r="C31" i="4"/>
  <c r="F40" i="4"/>
  <c r="M35" i="4"/>
  <c r="N33" i="4"/>
  <c r="H30" i="4"/>
  <c r="I32" i="4"/>
  <c r="C28" i="4"/>
  <c r="F28" i="4"/>
  <c r="M29" i="4"/>
  <c r="F35" i="4"/>
  <c r="H44" i="4"/>
  <c r="H43" i="4"/>
  <c r="I27" i="4"/>
  <c r="F31" i="4"/>
  <c r="F42" i="4"/>
  <c r="N40" i="4"/>
  <c r="G27" i="4"/>
  <c r="F44" i="4"/>
  <c r="N43" i="4"/>
  <c r="H42" i="4"/>
  <c r="I42" i="4"/>
  <c r="F34" i="4"/>
  <c r="N30" i="4"/>
  <c r="K40" i="4"/>
  <c r="L41" i="4"/>
  <c r="E33" i="4"/>
  <c r="E28" i="4"/>
  <c r="L32" i="4"/>
  <c r="L43" i="4"/>
  <c r="K38" i="4"/>
  <c r="L44" i="4"/>
  <c r="K33" i="4"/>
  <c r="K36" i="4"/>
  <c r="I28" i="4"/>
  <c r="I39" i="4"/>
  <c r="L39" i="4"/>
  <c r="L42" i="4"/>
  <c r="E31" i="4"/>
  <c r="E42" i="4"/>
  <c r="M30" i="4"/>
  <c r="N36" i="4"/>
  <c r="N39" i="4"/>
  <c r="H27" i="4"/>
  <c r="L29" i="4"/>
  <c r="L30" i="4"/>
  <c r="L28" i="4"/>
  <c r="K31" i="4"/>
  <c r="K34" i="4"/>
  <c r="I44" i="4"/>
  <c r="I37" i="4"/>
  <c r="L37" i="4"/>
  <c r="L40" i="4"/>
  <c r="E29" i="4"/>
  <c r="E34" i="4"/>
  <c r="M28" i="4"/>
  <c r="N34" i="4"/>
  <c r="N37" i="4"/>
  <c r="O43" i="4"/>
  <c r="K37" i="4"/>
  <c r="L27" i="4"/>
  <c r="K35" i="4"/>
  <c r="I43" i="4"/>
  <c r="B38" i="4"/>
  <c r="K29" i="4"/>
  <c r="K32" i="4"/>
  <c r="I40" i="4"/>
  <c r="I35" i="4"/>
  <c r="I41" i="4"/>
  <c r="L35" i="4"/>
  <c r="L38" i="4"/>
  <c r="F38" i="4"/>
  <c r="F41" i="4"/>
  <c r="J30" i="4"/>
  <c r="E27" i="4"/>
  <c r="E41" i="4"/>
  <c r="M34" i="4"/>
  <c r="N28" i="4"/>
  <c r="N35" i="4"/>
  <c r="O30" i="4"/>
  <c r="K30" i="4"/>
  <c r="I31" i="4"/>
  <c r="L33" i="4"/>
  <c r="L36" i="4"/>
  <c r="E43" i="4"/>
  <c r="E44" i="4"/>
  <c r="E38" i="4"/>
  <c r="M41" i="4"/>
  <c r="N44" i="4"/>
  <c r="O38" i="4"/>
  <c r="I30" i="4"/>
  <c r="K43" i="4"/>
  <c r="K27" i="4"/>
  <c r="I38" i="4"/>
  <c r="I33" i="4"/>
  <c r="K41" i="4"/>
  <c r="K44" i="4"/>
  <c r="I36" i="4"/>
  <c r="L31" i="4"/>
  <c r="F30" i="4"/>
  <c r="E39" i="4"/>
  <c r="E40" i="4"/>
  <c r="N29" i="4"/>
  <c r="G33" i="4"/>
  <c r="B30" i="4"/>
  <c r="M43" i="4"/>
  <c r="M42" i="4"/>
  <c r="B29" i="4"/>
  <c r="M39" i="4"/>
  <c r="M32" i="4"/>
  <c r="M38" i="4"/>
  <c r="B36" i="4"/>
  <c r="J36" i="4"/>
  <c r="B43" i="4"/>
  <c r="M33" i="4"/>
  <c r="M40" i="4"/>
  <c r="B32" i="4"/>
  <c r="J38" i="4"/>
  <c r="M31" i="4"/>
  <c r="M36" i="4"/>
  <c r="B31" i="4"/>
  <c r="M27" i="4"/>
  <c r="J42" i="4"/>
  <c r="B37" i="4"/>
  <c r="B44" i="4"/>
  <c r="B40" i="4"/>
  <c r="B42" i="4"/>
  <c r="B34" i="4"/>
  <c r="B41" i="4"/>
  <c r="B35" i="4"/>
  <c r="B28" i="4"/>
  <c r="M64" i="4" l="1"/>
  <c r="E61" i="4"/>
  <c r="K61" i="4"/>
  <c r="C54" i="4"/>
  <c r="M56" i="4"/>
  <c r="M53" i="4"/>
  <c r="K56" i="4"/>
  <c r="N64" i="4"/>
  <c r="L58" i="4"/>
  <c r="J47" i="4"/>
  <c r="M51" i="4"/>
  <c r="M61" i="4"/>
  <c r="M48" i="4"/>
  <c r="M50" i="4"/>
  <c r="K60" i="4"/>
  <c r="M55" i="4"/>
  <c r="N51" i="4"/>
  <c r="H59" i="4"/>
  <c r="I49" i="4"/>
  <c r="M63" i="4"/>
  <c r="N49" i="4"/>
  <c r="E58" i="4"/>
  <c r="N55" i="4"/>
  <c r="I63" i="4"/>
  <c r="N60" i="4"/>
  <c r="H64" i="4"/>
  <c r="M58" i="4"/>
  <c r="E64" i="4"/>
  <c r="N48" i="4"/>
  <c r="M52" i="4"/>
  <c r="M54" i="4"/>
  <c r="N50" i="4"/>
  <c r="H52" i="4"/>
  <c r="N61" i="4"/>
  <c r="O63" i="4"/>
  <c r="G47" i="4"/>
  <c r="M47" i="4"/>
  <c r="F50" i="4"/>
  <c r="M59" i="4"/>
  <c r="H62" i="4"/>
  <c r="M57" i="4"/>
  <c r="H47" i="4"/>
  <c r="I59" i="4"/>
  <c r="M49" i="4"/>
  <c r="H48" i="4"/>
  <c r="H53" i="4"/>
  <c r="N57" i="4"/>
  <c r="N59" i="4"/>
  <c r="H54" i="4"/>
  <c r="K3" i="5"/>
  <c r="N5" i="5"/>
  <c r="K5" i="5"/>
  <c r="C51" i="4" l="1"/>
  <c r="L56" i="4"/>
  <c r="C59" i="4"/>
  <c r="E53" i="4"/>
  <c r="C48" i="4"/>
  <c r="F53" i="4"/>
  <c r="E63" i="4"/>
  <c r="E49" i="4"/>
  <c r="O50" i="4"/>
  <c r="E69" i="4" s="1"/>
  <c r="O58" i="4"/>
  <c r="H51" i="4"/>
  <c r="H63" i="4"/>
  <c r="N63" i="4"/>
  <c r="E82" i="4" s="1"/>
  <c r="K55" i="4"/>
  <c r="K50" i="4"/>
  <c r="K48" i="4"/>
  <c r="L57" i="4"/>
  <c r="L60" i="4"/>
  <c r="L55" i="4"/>
  <c r="M60" i="4"/>
  <c r="K57" i="4"/>
  <c r="K64" i="4"/>
  <c r="H49" i="4"/>
  <c r="M62" i="4"/>
  <c r="I48" i="4"/>
  <c r="I56" i="4"/>
  <c r="L47" i="4"/>
  <c r="F63" i="4"/>
  <c r="I54" i="4"/>
  <c r="F58" i="4"/>
  <c r="J61" i="4"/>
  <c r="J59" i="4"/>
  <c r="J63" i="4"/>
  <c r="J62" i="4"/>
  <c r="J49" i="4"/>
  <c r="J56" i="4"/>
  <c r="J52" i="4"/>
  <c r="J51" i="4"/>
  <c r="J55" i="4"/>
  <c r="J57" i="4"/>
  <c r="J60" i="4"/>
  <c r="J48" i="4"/>
  <c r="J54" i="4"/>
  <c r="J53" i="4"/>
  <c r="J64" i="4"/>
  <c r="F61" i="4"/>
  <c r="K59" i="4"/>
  <c r="K62" i="4"/>
  <c r="I57" i="4"/>
  <c r="I52" i="4"/>
  <c r="I55" i="4"/>
  <c r="I61" i="4"/>
  <c r="D50" i="4"/>
  <c r="D54" i="4"/>
  <c r="D53" i="4"/>
  <c r="D52" i="4"/>
  <c r="D51" i="4"/>
  <c r="D58" i="4"/>
  <c r="D47" i="4"/>
  <c r="D62" i="4"/>
  <c r="D61" i="4"/>
  <c r="D64" i="4"/>
  <c r="D48" i="4"/>
  <c r="D56" i="4"/>
  <c r="D60" i="4"/>
  <c r="D59" i="4"/>
  <c r="D57" i="4"/>
  <c r="D49" i="4"/>
  <c r="D55" i="4"/>
  <c r="D63" i="4"/>
  <c r="I64" i="4"/>
  <c r="F51" i="4"/>
  <c r="G63" i="4"/>
  <c r="G50" i="4"/>
  <c r="G62" i="4"/>
  <c r="G51" i="4"/>
  <c r="G49" i="4"/>
  <c r="G54" i="4"/>
  <c r="G58" i="4"/>
  <c r="G56" i="4"/>
  <c r="G64" i="4"/>
  <c r="G48" i="4"/>
  <c r="G52" i="4"/>
  <c r="G57" i="4"/>
  <c r="G60" i="4"/>
  <c r="G55" i="4"/>
  <c r="G59" i="4"/>
  <c r="G61" i="4"/>
  <c r="F62" i="4"/>
  <c r="F60" i="4"/>
  <c r="F64" i="4"/>
  <c r="L54" i="4"/>
  <c r="L53" i="4"/>
  <c r="L61" i="4"/>
  <c r="F52" i="4"/>
  <c r="I60" i="4"/>
  <c r="I62" i="4"/>
  <c r="I53" i="4"/>
  <c r="H61" i="4"/>
  <c r="H58" i="4"/>
  <c r="H55" i="4"/>
  <c r="H57" i="4"/>
  <c r="H56" i="4"/>
  <c r="E50" i="4"/>
  <c r="E57" i="4"/>
  <c r="E52" i="4"/>
  <c r="E55" i="4"/>
  <c r="E56" i="4"/>
  <c r="H50" i="4"/>
  <c r="K52" i="4"/>
  <c r="E47" i="4"/>
  <c r="L52" i="4"/>
  <c r="K63" i="4"/>
  <c r="O61" i="4"/>
  <c r="E80" i="4" s="1"/>
  <c r="O59" i="4"/>
  <c r="E78" i="4" s="1"/>
  <c r="O64" i="4"/>
  <c r="E83" i="4" s="1"/>
  <c r="O62" i="4"/>
  <c r="O60" i="4"/>
  <c r="O52" i="4"/>
  <c r="O51" i="4"/>
  <c r="E70" i="4" s="1"/>
  <c r="O48" i="4"/>
  <c r="E67" i="4" s="1"/>
  <c r="O47" i="4"/>
  <c r="O57" i="4"/>
  <c r="E76" i="4" s="1"/>
  <c r="O53" i="4"/>
  <c r="O54" i="4"/>
  <c r="O55" i="4"/>
  <c r="E74" i="4" s="1"/>
  <c r="O49" i="4"/>
  <c r="E68" i="4" s="1"/>
  <c r="O56" i="4"/>
  <c r="L63" i="4"/>
  <c r="K47" i="4"/>
  <c r="K58" i="4"/>
  <c r="I58" i="4"/>
  <c r="L64" i="4"/>
  <c r="K53" i="4"/>
  <c r="G53" i="4"/>
  <c r="N47" i="4"/>
  <c r="N52" i="4"/>
  <c r="N58" i="4"/>
  <c r="N56" i="4"/>
  <c r="F55" i="4"/>
  <c r="J50" i="4"/>
  <c r="F54" i="4"/>
  <c r="I50" i="4"/>
  <c r="L59" i="4"/>
  <c r="L62" i="4"/>
  <c r="E59" i="4"/>
  <c r="E51" i="4"/>
  <c r="E60" i="4"/>
  <c r="E62" i="4"/>
  <c r="K54" i="4"/>
  <c r="I47" i="4"/>
  <c r="I51" i="4"/>
  <c r="E48" i="4"/>
  <c r="L51" i="4"/>
  <c r="L49" i="4"/>
  <c r="H60" i="4"/>
  <c r="L50" i="4"/>
  <c r="L48" i="4"/>
  <c r="E54" i="4"/>
  <c r="J58" i="4"/>
  <c r="N62" i="4"/>
  <c r="K51" i="4"/>
  <c r="N53" i="4"/>
  <c r="N54" i="4"/>
  <c r="C47" i="4"/>
  <c r="C64" i="4"/>
  <c r="C60" i="4"/>
  <c r="C58" i="4"/>
  <c r="C57" i="4"/>
  <c r="C56" i="4"/>
  <c r="C55" i="4"/>
  <c r="C63" i="4"/>
  <c r="C61" i="4"/>
  <c r="C52" i="4"/>
  <c r="C62" i="4"/>
  <c r="C50" i="4"/>
  <c r="C49" i="4"/>
  <c r="C53" i="4"/>
  <c r="F56" i="4"/>
  <c r="F57" i="4"/>
  <c r="F59" i="4"/>
  <c r="F49" i="4"/>
  <c r="F48" i="4"/>
  <c r="K49" i="4"/>
  <c r="F47" i="4"/>
  <c r="C66" i="4" s="1"/>
  <c r="E71" i="4" l="1"/>
  <c r="D75" i="4"/>
  <c r="E77" i="4"/>
  <c r="E66" i="4"/>
  <c r="E72" i="4"/>
  <c r="D66" i="4"/>
  <c r="B66" i="4"/>
  <c r="E73" i="4"/>
  <c r="C78" i="4"/>
  <c r="E75" i="4"/>
  <c r="E79" i="4"/>
  <c r="E81" i="4"/>
  <c r="D74" i="4"/>
  <c r="C68" i="4"/>
  <c r="D79" i="4"/>
  <c r="C82" i="4"/>
  <c r="D72" i="4"/>
  <c r="D76" i="4"/>
  <c r="D77" i="4"/>
  <c r="C75" i="4"/>
  <c r="C73" i="4"/>
  <c r="C69" i="4"/>
  <c r="C71" i="4"/>
  <c r="C81" i="4"/>
  <c r="C74" i="4"/>
  <c r="C79" i="4"/>
  <c r="D83" i="4"/>
  <c r="D71" i="4"/>
  <c r="C70" i="4"/>
  <c r="D73" i="4"/>
  <c r="D68" i="4"/>
  <c r="D67" i="4"/>
  <c r="D81" i="4"/>
  <c r="C72" i="4"/>
  <c r="C76" i="4"/>
  <c r="D82" i="4"/>
  <c r="D78" i="4"/>
  <c r="C67" i="4"/>
  <c r="D80" i="4"/>
  <c r="D69" i="4"/>
  <c r="C83" i="4"/>
  <c r="C80" i="4"/>
  <c r="D70" i="4"/>
  <c r="C77" i="4"/>
  <c r="G5" i="5"/>
  <c r="C3" i="5"/>
  <c r="C5" i="5"/>
  <c r="F66" i="4" l="1"/>
  <c r="Q53" i="4" l="1"/>
  <c r="Q52" i="4"/>
  <c r="Q51" i="4"/>
  <c r="Q50" i="4"/>
  <c r="Q49" i="4"/>
  <c r="Q48" i="4"/>
  <c r="Q47" i="4"/>
  <c r="A33" i="4"/>
  <c r="A32" i="4"/>
  <c r="A31" i="4"/>
  <c r="A30" i="4"/>
  <c r="A29" i="4"/>
  <c r="A28" i="4"/>
  <c r="A27" i="4"/>
  <c r="R47" i="4" l="1"/>
  <c r="B62" i="4"/>
  <c r="R62" i="4" s="1"/>
  <c r="B50" i="4"/>
  <c r="R50" i="4" s="1"/>
  <c r="B52" i="4"/>
  <c r="R52" i="4" s="1"/>
  <c r="B64" i="4"/>
  <c r="R64" i="4" s="1"/>
  <c r="B61" i="4"/>
  <c r="R61" i="4" s="1"/>
  <c r="B59" i="4"/>
  <c r="R59" i="4" s="1"/>
  <c r="B60" i="4"/>
  <c r="R60" i="4" s="1"/>
  <c r="B56" i="4"/>
  <c r="R56" i="4" s="1"/>
  <c r="B55" i="4"/>
  <c r="R55" i="4" s="1"/>
  <c r="B51" i="4"/>
  <c r="R51" i="4" s="1"/>
  <c r="B54" i="4"/>
  <c r="R54" i="4" s="1"/>
  <c r="B57" i="4"/>
  <c r="R57" i="4" s="1"/>
  <c r="B58" i="4"/>
  <c r="R58" i="4" s="1"/>
  <c r="B49" i="4"/>
  <c r="R49" i="4" s="1"/>
  <c r="B63" i="4"/>
  <c r="B53" i="4"/>
  <c r="R53" i="4" s="1"/>
  <c r="B48" i="4"/>
  <c r="R48" i="4" s="1"/>
  <c r="B82" i="4" l="1"/>
  <c r="F82" i="4" s="1"/>
  <c r="R63" i="4"/>
  <c r="B77" i="4"/>
  <c r="F77" i="4" s="1"/>
  <c r="B71" i="4"/>
  <c r="F71" i="4" s="1"/>
  <c r="B83" i="4"/>
  <c r="F83" i="4" s="1"/>
  <c r="B67" i="4"/>
  <c r="F67" i="4" s="1"/>
  <c r="B73" i="4"/>
  <c r="F73" i="4" s="1"/>
  <c r="B72" i="4"/>
  <c r="F72" i="4" s="1"/>
  <c r="B70" i="4"/>
  <c r="F70" i="4" s="1"/>
  <c r="B69" i="4"/>
  <c r="F69" i="4" s="1"/>
  <c r="B68" i="4"/>
  <c r="F68" i="4" s="1"/>
  <c r="B78" i="4"/>
  <c r="F78" i="4" s="1"/>
  <c r="B76" i="4"/>
  <c r="F76" i="4" s="1"/>
  <c r="B74" i="4"/>
  <c r="F74" i="4" s="1"/>
  <c r="B81" i="4"/>
  <c r="F81" i="4" s="1"/>
  <c r="B79" i="4"/>
  <c r="F79" i="4" s="1"/>
  <c r="B80" i="4"/>
  <c r="F80" i="4" s="1"/>
  <c r="B75" i="4"/>
  <c r="F75" i="4" s="1"/>
  <c r="S55" i="4" l="1"/>
  <c r="S57" i="4"/>
  <c r="S56" i="4"/>
  <c r="S50" i="4"/>
  <c r="S47" i="4"/>
  <c r="S64" i="4"/>
  <c r="S53" i="4"/>
  <c r="S48" i="4"/>
  <c r="S61" i="4"/>
  <c r="S52" i="4"/>
  <c r="S49" i="4"/>
  <c r="S60" i="4"/>
  <c r="S62" i="4"/>
  <c r="S59" i="4"/>
  <c r="S51" i="4"/>
  <c r="S58" i="4"/>
  <c r="S54" i="4"/>
  <c r="S63" i="4"/>
</calcChain>
</file>

<file path=xl/sharedStrings.xml><?xml version="1.0" encoding="utf-8"?>
<sst xmlns="http://schemas.openxmlformats.org/spreadsheetml/2006/main" count="482" uniqueCount="187">
  <si>
    <t>Alternative ID</t>
  </si>
  <si>
    <t>Alternative name (biomass)</t>
  </si>
  <si>
    <t>Comments</t>
  </si>
  <si>
    <t>Physical properties</t>
  </si>
  <si>
    <t>Available volumes</t>
  </si>
  <si>
    <t>Ash chemical composition</t>
  </si>
  <si>
    <t>Moisture content (as recieved)</t>
  </si>
  <si>
    <t>Ash content</t>
  </si>
  <si>
    <t>Gross calorific value</t>
  </si>
  <si>
    <t>Net calorific value</t>
  </si>
  <si>
    <t>Ash melting point</t>
  </si>
  <si>
    <t>Volatile matter</t>
  </si>
  <si>
    <t>Al</t>
  </si>
  <si>
    <t>Ba</t>
  </si>
  <si>
    <t>Ca</t>
  </si>
  <si>
    <t>Cd</t>
  </si>
  <si>
    <t>Co</t>
  </si>
  <si>
    <t>Cr</t>
  </si>
  <si>
    <t>Cu</t>
  </si>
  <si>
    <t>Fe</t>
  </si>
  <si>
    <t>K</t>
  </si>
  <si>
    <t>Li</t>
  </si>
  <si>
    <t>Mg</t>
  </si>
  <si>
    <t>Mn</t>
  </si>
  <si>
    <t>Mo</t>
  </si>
  <si>
    <t>Na</t>
  </si>
  <si>
    <t>Ni</t>
  </si>
  <si>
    <t>P</t>
  </si>
  <si>
    <t>Pb</t>
  </si>
  <si>
    <t>Rb</t>
  </si>
  <si>
    <t>S</t>
  </si>
  <si>
    <t>Sb</t>
  </si>
  <si>
    <t>Si</t>
  </si>
  <si>
    <t>Sr</t>
  </si>
  <si>
    <t>Ti</t>
  </si>
  <si>
    <t>V</t>
  </si>
  <si>
    <t>Zn</t>
  </si>
  <si>
    <t>Total elements</t>
  </si>
  <si>
    <t>Mar; %</t>
  </si>
  <si>
    <t>Ad; %</t>
  </si>
  <si>
    <t>MJ/kg, d</t>
  </si>
  <si>
    <t>MJ/kg</t>
  </si>
  <si>
    <t>⁰C</t>
  </si>
  <si>
    <t>Vd, %</t>
  </si>
  <si>
    <t>TJ per year</t>
  </si>
  <si>
    <t>mg/(g of ash)</t>
  </si>
  <si>
    <t>A1</t>
  </si>
  <si>
    <t>Wood (purchased)</t>
  </si>
  <si>
    <t>in the form of pellets</t>
  </si>
  <si>
    <t>A2</t>
  </si>
  <si>
    <t>Hay (purchased)</t>
  </si>
  <si>
    <t>raw material</t>
  </si>
  <si>
    <t>-</t>
  </si>
  <si>
    <t>A3</t>
  </si>
  <si>
    <t>Sunflowers (purchased)</t>
  </si>
  <si>
    <t>A4</t>
  </si>
  <si>
    <t>Cotton (made)</t>
  </si>
  <si>
    <t>mix with wood sawdust</t>
  </si>
  <si>
    <t>A5</t>
  </si>
  <si>
    <t>Wood (made)</t>
  </si>
  <si>
    <t>in the form of sawdust</t>
  </si>
  <si>
    <t>A6</t>
  </si>
  <si>
    <t>Brewing (made)</t>
  </si>
  <si>
    <t>A7</t>
  </si>
  <si>
    <t>Leaves (made)</t>
  </si>
  <si>
    <t>A8</t>
  </si>
  <si>
    <t>Canada Goldenrod (made)</t>
  </si>
  <si>
    <t>A9</t>
  </si>
  <si>
    <t>Grass (made)</t>
  </si>
  <si>
    <t>A10</t>
  </si>
  <si>
    <t>Reeds (made)</t>
  </si>
  <si>
    <t>A11</t>
  </si>
  <si>
    <t>Hemp (made)</t>
  </si>
  <si>
    <t>A12</t>
  </si>
  <si>
    <t>Buckwheat (made)</t>
  </si>
  <si>
    <t>A13</t>
  </si>
  <si>
    <t>Straw (made)</t>
  </si>
  <si>
    <t>A14</t>
  </si>
  <si>
    <t>Apple pomace</t>
  </si>
  <si>
    <t>A15</t>
  </si>
  <si>
    <t>Grain residues</t>
  </si>
  <si>
    <t>A16</t>
  </si>
  <si>
    <t>Needles</t>
  </si>
  <si>
    <t>A17</t>
  </si>
  <si>
    <t>Coffee grounds</t>
  </si>
  <si>
    <t>A18</t>
  </si>
  <si>
    <t>Peat</t>
  </si>
  <si>
    <t>Wood/ biomass ratio</t>
  </si>
  <si>
    <t>Biomass chemical composition</t>
  </si>
  <si>
    <t>Moisture content(as received)</t>
  </si>
  <si>
    <t>Bulk density</t>
  </si>
  <si>
    <t>Energy density</t>
  </si>
  <si>
    <t>Mechanical durability</t>
  </si>
  <si>
    <t>C</t>
  </si>
  <si>
    <t>H</t>
  </si>
  <si>
    <t>N</t>
  </si>
  <si>
    <t>%</t>
  </si>
  <si>
    <r>
      <t>kg/m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</si>
  <si>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MJ/m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</si>
  <si>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wt%, d</t>
  </si>
  <si>
    <t>Apple pomace (made)</t>
  </si>
  <si>
    <t>Grain residues (made)</t>
  </si>
  <si>
    <t>Needles (made)</t>
  </si>
  <si>
    <t>Coffee grounds (made)</t>
  </si>
  <si>
    <t>Peat (made)</t>
  </si>
  <si>
    <t>Flue-gas temperature</t>
  </si>
  <si>
    <t>CO content in flue-gases</t>
  </si>
  <si>
    <r>
      <t>NO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 content in flue-gases</t>
    </r>
  </si>
  <si>
    <t>PM content in flue-gases</t>
  </si>
  <si>
    <t>Boiler efficiency</t>
  </si>
  <si>
    <t>°C</t>
  </si>
  <si>
    <t>mg/Nm3</t>
  </si>
  <si>
    <r>
      <t>mg/Nm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</si>
  <si>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Energy density (supplier/producer context)</t>
  </si>
  <si>
    <t>Specific raw material cost (producer context)</t>
  </si>
  <si>
    <t>Production cost (producer context)</t>
  </si>
  <si>
    <t>Resource availability (producer context)</t>
  </si>
  <si>
    <t>Resource extraction complexity (producer context)</t>
  </si>
  <si>
    <t>Social acceptability (end-user context)</t>
  </si>
  <si>
    <t>Willingness to adapt combustion process (end-user context)</t>
  </si>
  <si>
    <t>unitless*</t>
  </si>
  <si>
    <t>unitless**</t>
  </si>
  <si>
    <t>* - partly based on data obtained during laboratory research                                 ** - data obtained during experts and users survey (mean values)</t>
  </si>
  <si>
    <t>1 – Low energy density: Large volume, high transport costs, uneconomical logistics</t>
  </si>
  <si>
    <t>1 – Resource owner pays extra to dispose of raw material</t>
  </si>
  <si>
    <t>1 – Established production technology / minimal modernization of existing line</t>
  </si>
  <si>
    <t>1 – High availability</t>
  </si>
  <si>
    <t>1 – Easy</t>
  </si>
  <si>
    <t>1 – Ready to use</t>
  </si>
  <si>
    <t>1 – No adaptation required</t>
  </si>
  <si>
    <t>2 – Medium energy density: Balance between volume and cost, optimal compromise</t>
  </si>
  <si>
    <t>2 – Raw material is provided free of charge</t>
  </si>
  <si>
    <t>2 – Modernization of existing line, introduction of new intermediate steps (e.g., mixing chips and biomass)</t>
  </si>
  <si>
    <t>2 – Medium availability</t>
  </si>
  <si>
    <t>2 – Moderate</t>
  </si>
  <si>
    <t>2 – Ready to use, but with conditions</t>
  </si>
  <si>
    <t>2 – Willing to invest in adapting existing boiler / purchasing a new boiler for alternative pellets</t>
  </si>
  <si>
    <t>3 – High energy density: Small volume, low transport costs, economically advantageous</t>
  </si>
  <si>
    <t>3 – Buyer pays for raw material</t>
  </si>
  <si>
    <t>3 – Significant modernization of existing line, intensive biomass pre-treatment (e.g., screening)</t>
  </si>
  <si>
    <t>3 – Low availability</t>
  </si>
  <si>
    <t>3 – Difficult</t>
  </si>
  <si>
    <t>3 – Not ready to use</t>
  </si>
  <si>
    <t>3 – Not willing to invest</t>
  </si>
  <si>
    <t>The yellow cells are to be filled in by respondents (users, experts, etc.); If more than one respondent is involved, mean values should be used</t>
  </si>
  <si>
    <t>Weight coefficient</t>
  </si>
  <si>
    <t>Group</t>
  </si>
  <si>
    <t xml:space="preserve">Technological </t>
  </si>
  <si>
    <t>Social</t>
  </si>
  <si>
    <t>Weights</t>
  </si>
  <si>
    <t>Subgroup</t>
  </si>
  <si>
    <t>Quality-related</t>
  </si>
  <si>
    <t>Combustion-related</t>
  </si>
  <si>
    <t>Socio-economical</t>
  </si>
  <si>
    <t>Socio-technical</t>
  </si>
  <si>
    <t>Criterion</t>
  </si>
  <si>
    <r>
      <t>NO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content in flue-gases</t>
    </r>
  </si>
  <si>
    <r>
      <t>mg/Nm</t>
    </r>
    <r>
      <rPr>
        <vertAlign val="superscript"/>
        <sz val="11"/>
        <color theme="1"/>
        <rFont val="Calibri"/>
        <family val="2"/>
        <scheme val="minor"/>
      </rPr>
      <t>3</t>
    </r>
  </si>
  <si>
    <t>unitless</t>
  </si>
  <si>
    <t>Positive/negative</t>
  </si>
  <si>
    <t>+</t>
  </si>
  <si>
    <t>Alternative</t>
  </si>
  <si>
    <t>Sign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</si>
  <si>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</si>
  <si>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</si>
  <si>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</si>
  <si>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</si>
  <si>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</si>
  <si>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</si>
  <si>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</si>
  <si>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</si>
  <si>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</si>
  <si>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</si>
  <si>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</si>
  <si>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</si>
  <si>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</si>
  <si>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</si>
  <si>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</si>
  <si>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Coffee residues (made)</t>
  </si>
  <si>
    <t>Summary</t>
  </si>
  <si>
    <t>SUSTAINABILITY INDEX</t>
  </si>
  <si>
    <t>Worst</t>
  </si>
  <si>
    <t>Best</t>
  </si>
  <si>
    <t>Normalization</t>
  </si>
  <si>
    <t>Multiplied by weights</t>
  </si>
  <si>
    <t>Total score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</si>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</sst>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9"/>
      <color theme="1"/>
      <name val="Segoe UI"/>
      <family val="2"/>
    </font>
    <font>
      <b/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'Matrix and Sustainability index'!$C$4</c:f>
              <c:strCache>
                <c:ptCount val="1"/>
                <c:pt idx="0">
                  <c:v>Quality-related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'TOPSIS analysis'!$Q$47:$Q$64</c:f>
              <c:strCache>
                <c:ptCount val="18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  <c:pt idx="8">
                  <c:v>A9</c:v>
                </c:pt>
                <c:pt idx="9">
                  <c:v>A10</c:v>
                </c:pt>
                <c:pt idx="10">
                  <c:v>A11</c:v>
                </c:pt>
                <c:pt idx="11">
                  <c:v>A12</c:v>
                </c:pt>
                <c:pt idx="12">
                  <c:v>A13</c:v>
                </c:pt>
                <c:pt idx="13">
                  <c:v>A14</c:v>
                </c:pt>
                <c:pt idx="14">
                  <c:v>A15</c:v>
                </c:pt>
                <c:pt idx="15">
                  <c:v>A16</c:v>
                </c:pt>
                <c:pt idx="16">
                  <c:v>A17</c:v>
                </c:pt>
                <c:pt idx="17">
                  <c:v>A18</c:v>
                </c:pt>
              </c:strCache>
            </c:strRef>
          </c:cat>
          <c:val>
            <c:numRef>
              <c:f>'TOPSIS analysis'!$B$66:$B$83</c:f>
              <c:numCache>
                <c:formatCode>0.00</c:formatCode>
                <c:ptCount val="18"/>
                <c:pt idx="0">
                  <c:v>0.24789421889542984</c:v>
                </c:pt>
                <c:pt idx="1">
                  <c:v>9.4792500086965242E-3</c:v>
                </c:pt>
                <c:pt idx="2">
                  <c:v>0.13453473839042354</c:v>
                </c:pt>
                <c:pt idx="3">
                  <c:v>0.19340330502752484</c:v>
                </c:pt>
                <c:pt idx="4">
                  <c:v>0.22794619919528014</c:v>
                </c:pt>
                <c:pt idx="5">
                  <c:v>0.15474470937138723</c:v>
                </c:pt>
                <c:pt idx="6">
                  <c:v>9.8719344336763118E-2</c:v>
                </c:pt>
                <c:pt idx="7">
                  <c:v>5.859071255756574E-2</c:v>
                </c:pt>
                <c:pt idx="8">
                  <c:v>7.2281982658757266E-2</c:v>
                </c:pt>
                <c:pt idx="9">
                  <c:v>0.11063497449347692</c:v>
                </c:pt>
                <c:pt idx="10">
                  <c:v>9.4098213525252342E-2</c:v>
                </c:pt>
                <c:pt idx="11">
                  <c:v>0.1370198620636589</c:v>
                </c:pt>
                <c:pt idx="12">
                  <c:v>4.9529702023623702E-2</c:v>
                </c:pt>
                <c:pt idx="13">
                  <c:v>0.11093603946802508</c:v>
                </c:pt>
                <c:pt idx="14">
                  <c:v>0.12284847443464592</c:v>
                </c:pt>
                <c:pt idx="15">
                  <c:v>0.10023534130205716</c:v>
                </c:pt>
                <c:pt idx="16">
                  <c:v>0.21178087824233138</c:v>
                </c:pt>
                <c:pt idx="17">
                  <c:v>0.14804270913810189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FB-46FB-A870-84104FF676AE}"/>
            </c:ext>
          </c:extLst>
        </c:ser>
        <c:ser>
          <c:idx val="1"/>
          <c:order val="1"/>
          <c:tx>
            <c:strRef>
              <c:f>'Matrix and Sustainability index'!$G$4</c:f>
              <c:strCache>
                <c:ptCount val="1"/>
                <c:pt idx="0">
                  <c:v>Combustion-related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'TOPSIS analysis'!$C$66:$C$83</c:f>
              <c:numCache>
                <c:formatCode>0.00</c:formatCode>
                <c:ptCount val="18"/>
                <c:pt idx="0">
                  <c:v>0.24715070557971131</c:v>
                </c:pt>
                <c:pt idx="1">
                  <c:v>1.8205423540587053E-2</c:v>
                </c:pt>
                <c:pt idx="2">
                  <c:v>0.10279845422323231</c:v>
                </c:pt>
                <c:pt idx="3">
                  <c:v>0.2090606528226347</c:v>
                </c:pt>
                <c:pt idx="4">
                  <c:v>0.24909212940683984</c:v>
                </c:pt>
                <c:pt idx="5">
                  <c:v>0.13454820813296425</c:v>
                </c:pt>
                <c:pt idx="6">
                  <c:v>0.13601394150423829</c:v>
                </c:pt>
                <c:pt idx="7">
                  <c:v>0.14545784994643229</c:v>
                </c:pt>
                <c:pt idx="8">
                  <c:v>8.7392571675832975E-2</c:v>
                </c:pt>
                <c:pt idx="9">
                  <c:v>0.13357683169673321</c:v>
                </c:pt>
                <c:pt idx="10">
                  <c:v>0.1850504267617718</c:v>
                </c:pt>
                <c:pt idx="11">
                  <c:v>0.20986619496293604</c:v>
                </c:pt>
                <c:pt idx="12">
                  <c:v>0.10960564193443714</c:v>
                </c:pt>
                <c:pt idx="13">
                  <c:v>0.20747081988087129</c:v>
                </c:pt>
                <c:pt idx="14">
                  <c:v>0.20306423024065445</c:v>
                </c:pt>
                <c:pt idx="15">
                  <c:v>9.9976927135009747E-2</c:v>
                </c:pt>
                <c:pt idx="16">
                  <c:v>0.14724955496047679</c:v>
                </c:pt>
                <c:pt idx="17">
                  <c:v>0.20896673208811151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FB-46FB-A870-84104FF676AE}"/>
            </c:ext>
          </c:extLst>
        </c:ser>
        <c:ser>
          <c:idx val="2"/>
          <c:order val="2"/>
          <c:tx>
            <c:strRef>
              <c:f>'Matrix and Sustainability index'!$K$4</c:f>
              <c:strCache>
                <c:ptCount val="1"/>
                <c:pt idx="0">
                  <c:v>Socio-economical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'TOPSIS analysis'!$D$66:$D$83</c:f>
              <c:numCache>
                <c:formatCode>0.00</c:formatCode>
                <c:ptCount val="18"/>
                <c:pt idx="0">
                  <c:v>0.13879276786528344</c:v>
                </c:pt>
                <c:pt idx="1">
                  <c:v>8.0847290327951377E-2</c:v>
                </c:pt>
                <c:pt idx="2">
                  <c:v>6.1726372872755807E-2</c:v>
                </c:pt>
                <c:pt idx="3">
                  <c:v>0.11816117834693685</c:v>
                </c:pt>
                <c:pt idx="4">
                  <c:v>0.10601932639084341</c:v>
                </c:pt>
                <c:pt idx="5">
                  <c:v>0.10428547455103072</c:v>
                </c:pt>
                <c:pt idx="6">
                  <c:v>6.8324988867438596E-2</c:v>
                </c:pt>
                <c:pt idx="7">
                  <c:v>8.3730075357860645E-2</c:v>
                </c:pt>
                <c:pt idx="8">
                  <c:v>6.9759470605413113E-2</c:v>
                </c:pt>
                <c:pt idx="9">
                  <c:v>0.10503389980562612</c:v>
                </c:pt>
                <c:pt idx="10">
                  <c:v>3.8044950441932943E-2</c:v>
                </c:pt>
                <c:pt idx="11">
                  <c:v>0.11089656429995677</c:v>
                </c:pt>
                <c:pt idx="12">
                  <c:v>5.7909404074319257E-2</c:v>
                </c:pt>
                <c:pt idx="13">
                  <c:v>7.9333076987112644E-2</c:v>
                </c:pt>
                <c:pt idx="14">
                  <c:v>7.1911193212374908E-2</c:v>
                </c:pt>
                <c:pt idx="15">
                  <c:v>8.8038409649188867E-2</c:v>
                </c:pt>
                <c:pt idx="16">
                  <c:v>0.11017932343096952</c:v>
                </c:pt>
                <c:pt idx="17">
                  <c:v>4.1631154786869254E-2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FB-46FB-A870-84104FF676AE}"/>
            </c:ext>
          </c:extLst>
        </c:ser>
        <c:ser>
          <c:idx val="3"/>
          <c:order val="3"/>
          <c:tx>
            <c:strRef>
              <c:f>'Matrix and Sustainability index'!$N$4</c:f>
              <c:strCache>
                <c:ptCount val="1"/>
                <c:pt idx="0">
                  <c:v>Socio-technical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'TOPSIS analysis'!$E$66:$E$83</c:f>
              <c:numCache>
                <c:formatCode>0.00</c:formatCode>
                <c:ptCount val="18"/>
                <c:pt idx="0">
                  <c:v>0.20726498796811815</c:v>
                </c:pt>
                <c:pt idx="1">
                  <c:v>0.14151131568136119</c:v>
                </c:pt>
                <c:pt idx="2">
                  <c:v>9.5384319752919111E-2</c:v>
                </c:pt>
                <c:pt idx="3">
                  <c:v>7.9960694178714098E-2</c:v>
                </c:pt>
                <c:pt idx="4">
                  <c:v>0.26062482409231635</c:v>
                </c:pt>
                <c:pt idx="5">
                  <c:v>8.2572942159862717E-2</c:v>
                </c:pt>
                <c:pt idx="6">
                  <c:v>0.10785996940072212</c:v>
                </c:pt>
                <c:pt idx="7">
                  <c:v>2.8392904985258507E-2</c:v>
                </c:pt>
                <c:pt idx="8">
                  <c:v>8.2645214872412998E-2</c:v>
                </c:pt>
                <c:pt idx="9">
                  <c:v>0.12815618960740008</c:v>
                </c:pt>
                <c:pt idx="10">
                  <c:v>9.116045870748464E-2</c:v>
                </c:pt>
                <c:pt idx="11">
                  <c:v>0.10303545816716497</c:v>
                </c:pt>
                <c:pt idx="12">
                  <c:v>0.14872258969556976</c:v>
                </c:pt>
                <c:pt idx="13">
                  <c:v>8.2044564684290319E-2</c:v>
                </c:pt>
                <c:pt idx="14">
                  <c:v>0.12790344038756099</c:v>
                </c:pt>
                <c:pt idx="15">
                  <c:v>0.15301726556163764</c:v>
                </c:pt>
                <c:pt idx="16">
                  <c:v>8.238540265398954E-2</c:v>
                </c:pt>
                <c:pt idx="17">
                  <c:v>0.11183141957611319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FB-46FB-A870-84104FF676A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369220991"/>
        <c:axId val="369215711"/>
      </c:barChart>
      <c:catAx>
        <c:axId val="369220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369215711"/>
        <c:crosses val="autoZero"/>
        <c:auto val="1"/>
        <c:lblAlgn val="ctr"/>
        <c:lblOffset val="100"/>
        <c:noMultiLvlLbl val="0"/>
      </c:catAx>
      <c:valAx>
        <c:axId val="36921571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lv-LV" sz="1600"/>
                  <a:t>Sustainability index</a:t>
                </a:r>
              </a:p>
            </c:rich>
          </c:tx>
          <c:layout>
            <c:manualLayout>
              <c:xMode val="edge"/>
              <c:yMode val="edge"/>
              <c:x val="1.0066441382983527E-2"/>
              <c:y val="0.27432300326374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lv-LV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369220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'TOPSIS analysis'!$R$46</c:f>
              <c:strCache>
                <c:ptCount val="1"/>
                <c:pt idx="0">
                  <c:v>Total score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'TOPSIS analysis'!$Q$47:$Q$64</c:f>
              <c:strCache>
                <c:ptCount val="18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  <c:pt idx="8">
                  <c:v>A9</c:v>
                </c:pt>
                <c:pt idx="9">
                  <c:v>A10</c:v>
                </c:pt>
                <c:pt idx="10">
                  <c:v>A11</c:v>
                </c:pt>
                <c:pt idx="11">
                  <c:v>A12</c:v>
                </c:pt>
                <c:pt idx="12">
                  <c:v>A13</c:v>
                </c:pt>
                <c:pt idx="13">
                  <c:v>A14</c:v>
                </c:pt>
                <c:pt idx="14">
                  <c:v>A15</c:v>
                </c:pt>
                <c:pt idx="15">
                  <c:v>A16</c:v>
                </c:pt>
                <c:pt idx="16">
                  <c:v>A17</c:v>
                </c:pt>
                <c:pt idx="17">
                  <c:v>A18</c:v>
                </c:pt>
              </c:strCache>
            </c:strRef>
          </c:cat>
          <c:val>
            <c:numRef>
              <c:f>'TOPSIS analysis'!$R$47:$R$64</c:f>
              <c:numCache>
                <c:formatCode>0.000</c:formatCode>
                <c:ptCount val="18"/>
                <c:pt idx="0">
                  <c:v>0.84110268030854263</c:v>
                </c:pt>
                <c:pt idx="1">
                  <c:v>0.25004327955859612</c:v>
                </c:pt>
                <c:pt idx="2">
                  <c:v>0.39444388523933077</c:v>
                </c:pt>
                <c:pt idx="3">
                  <c:v>0.60058583037581048</c:v>
                </c:pt>
                <c:pt idx="4">
                  <c:v>0.84368247908527971</c:v>
                </c:pt>
                <c:pt idx="5">
                  <c:v>0.47615133421524491</c:v>
                </c:pt>
                <c:pt idx="6">
                  <c:v>0.41091824410916217</c:v>
                </c:pt>
                <c:pt idx="7">
                  <c:v>0.31617154284711724</c:v>
                </c:pt>
                <c:pt idx="8">
                  <c:v>0.31207923981241636</c:v>
                </c:pt>
                <c:pt idx="9">
                  <c:v>0.47740189560323637</c:v>
                </c:pt>
                <c:pt idx="10">
                  <c:v>0.40835404943644182</c:v>
                </c:pt>
                <c:pt idx="11">
                  <c:v>0.56081807949371665</c:v>
                </c:pt>
                <c:pt idx="12">
                  <c:v>0.36576733772794984</c:v>
                </c:pt>
                <c:pt idx="13">
                  <c:v>0.47978450102029929</c:v>
                </c:pt>
                <c:pt idx="14">
                  <c:v>0.52572733827523621</c:v>
                </c:pt>
                <c:pt idx="15">
                  <c:v>0.44126794364789346</c:v>
                </c:pt>
                <c:pt idx="16">
                  <c:v>0.55159515928776726</c:v>
                </c:pt>
                <c:pt idx="17">
                  <c:v>0.51047201558919586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8-467C-B9FB-553DC9E76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9220991"/>
        <c:axId val="369215711"/>
      </c:barChart>
      <c:catAx>
        <c:axId val="369220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369215711"/>
        <c:crosses val="autoZero"/>
        <c:auto val="1"/>
        <c:lblAlgn val="ctr"/>
        <c:lblOffset val="100"/>
        <c:noMultiLvlLbl val="0"/>
      </c:catAx>
      <c:valAx>
        <c:axId val="36921571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100"/>
                  <a:t>Ilgtsp</a:t>
                </a:r>
                <a:r>
                  <a:rPr lang="lv-LV" sz="1100"/>
                  <a:t>ējības koeficients, bezdim.</a:t>
                </a:r>
              </a:p>
            </c:rich>
          </c:tx>
          <c:layout>
            <c:manualLayout>
              <c:xMode val="edge"/>
              <c:yMode val="edge"/>
              <c:x val="1.4448236632536974E-2"/>
              <c:y val="0.12768518518518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lv-LV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369220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'Matrix and Sustainability index'!$C$4</c:f>
              <c:strCache>
                <c:ptCount val="1"/>
                <c:pt idx="0">
                  <c:v>Quality-related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'TOPSIS analysis'!$Q$47:$Q$64</c:f>
              <c:strCache>
                <c:ptCount val="18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  <c:pt idx="8">
                  <c:v>A9</c:v>
                </c:pt>
                <c:pt idx="9">
                  <c:v>A10</c:v>
                </c:pt>
                <c:pt idx="10">
                  <c:v>A11</c:v>
                </c:pt>
                <c:pt idx="11">
                  <c:v>A12</c:v>
                </c:pt>
                <c:pt idx="12">
                  <c:v>A13</c:v>
                </c:pt>
                <c:pt idx="13">
                  <c:v>A14</c:v>
                </c:pt>
                <c:pt idx="14">
                  <c:v>A15</c:v>
                </c:pt>
                <c:pt idx="15">
                  <c:v>A16</c:v>
                </c:pt>
                <c:pt idx="16">
                  <c:v>A17</c:v>
                </c:pt>
                <c:pt idx="17">
                  <c:v>A18</c:v>
                </c:pt>
              </c:strCache>
            </c:strRef>
          </c:cat>
          <c:val>
            <c:numRef>
              <c:f>'TOPSIS analysis'!$B$66:$B$83</c:f>
              <c:numCache>
                <c:formatCode>0.00</c:formatCode>
                <c:ptCount val="18"/>
                <c:pt idx="0">
                  <c:v>0.24789421889542984</c:v>
                </c:pt>
                <c:pt idx="1">
                  <c:v>9.4792500086965242E-3</c:v>
                </c:pt>
                <c:pt idx="2">
                  <c:v>0.13453473839042354</c:v>
                </c:pt>
                <c:pt idx="3">
                  <c:v>0.19340330502752484</c:v>
                </c:pt>
                <c:pt idx="4">
                  <c:v>0.22794619919528014</c:v>
                </c:pt>
                <c:pt idx="5">
                  <c:v>0.15474470937138723</c:v>
                </c:pt>
                <c:pt idx="6">
                  <c:v>9.8719344336763118E-2</c:v>
                </c:pt>
                <c:pt idx="7">
                  <c:v>5.859071255756574E-2</c:v>
                </c:pt>
                <c:pt idx="8">
                  <c:v>7.2281982658757266E-2</c:v>
                </c:pt>
                <c:pt idx="9">
                  <c:v>0.11063497449347692</c:v>
                </c:pt>
                <c:pt idx="10">
                  <c:v>9.4098213525252342E-2</c:v>
                </c:pt>
                <c:pt idx="11">
                  <c:v>0.1370198620636589</c:v>
                </c:pt>
                <c:pt idx="12">
                  <c:v>4.9529702023623702E-2</c:v>
                </c:pt>
                <c:pt idx="13">
                  <c:v>0.11093603946802508</c:v>
                </c:pt>
                <c:pt idx="14">
                  <c:v>0.12284847443464592</c:v>
                </c:pt>
                <c:pt idx="15">
                  <c:v>0.10023534130205716</c:v>
                </c:pt>
                <c:pt idx="16">
                  <c:v>0.21178087824233138</c:v>
                </c:pt>
                <c:pt idx="17">
                  <c:v>0.14804270913810189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2-4CBA-BD7B-34E1EC381B05}"/>
            </c:ext>
          </c:extLst>
        </c:ser>
        <c:ser>
          <c:idx val="1"/>
          <c:order val="1"/>
          <c:tx>
            <c:strRef>
              <c:f>'Matrix and Sustainability index'!$G$4</c:f>
              <c:strCache>
                <c:ptCount val="1"/>
                <c:pt idx="0">
                  <c:v>Combustion-related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'TOPSIS analysis'!$C$66:$C$83</c:f>
              <c:numCache>
                <c:formatCode>0.00</c:formatCode>
                <c:ptCount val="18"/>
                <c:pt idx="0">
                  <c:v>0.24715070557971131</c:v>
                </c:pt>
                <c:pt idx="1">
                  <c:v>1.8205423540587053E-2</c:v>
                </c:pt>
                <c:pt idx="2">
                  <c:v>0.10279845422323231</c:v>
                </c:pt>
                <c:pt idx="3">
                  <c:v>0.2090606528226347</c:v>
                </c:pt>
                <c:pt idx="4">
                  <c:v>0.24909212940683984</c:v>
                </c:pt>
                <c:pt idx="5">
                  <c:v>0.13454820813296425</c:v>
                </c:pt>
                <c:pt idx="6">
                  <c:v>0.13601394150423829</c:v>
                </c:pt>
                <c:pt idx="7">
                  <c:v>0.14545784994643229</c:v>
                </c:pt>
                <c:pt idx="8">
                  <c:v>8.7392571675832975E-2</c:v>
                </c:pt>
                <c:pt idx="9">
                  <c:v>0.13357683169673321</c:v>
                </c:pt>
                <c:pt idx="10">
                  <c:v>0.1850504267617718</c:v>
                </c:pt>
                <c:pt idx="11">
                  <c:v>0.20986619496293604</c:v>
                </c:pt>
                <c:pt idx="12">
                  <c:v>0.10960564193443714</c:v>
                </c:pt>
                <c:pt idx="13">
                  <c:v>0.20747081988087129</c:v>
                </c:pt>
                <c:pt idx="14">
                  <c:v>0.20306423024065445</c:v>
                </c:pt>
                <c:pt idx="15">
                  <c:v>9.9976927135009747E-2</c:v>
                </c:pt>
                <c:pt idx="16">
                  <c:v>0.14724955496047679</c:v>
                </c:pt>
                <c:pt idx="17">
                  <c:v>0.20896673208811151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02-4CBA-BD7B-34E1EC381B05}"/>
            </c:ext>
          </c:extLst>
        </c:ser>
        <c:ser>
          <c:idx val="2"/>
          <c:order val="2"/>
          <c:tx>
            <c:strRef>
              <c:f>'Matrix and Sustainability index'!$K$4</c:f>
              <c:strCache>
                <c:ptCount val="1"/>
                <c:pt idx="0">
                  <c:v>Socio-economical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'TOPSIS analysis'!$D$66:$D$83</c:f>
              <c:numCache>
                <c:formatCode>0.00</c:formatCode>
                <c:ptCount val="18"/>
                <c:pt idx="0">
                  <c:v>0.13879276786528344</c:v>
                </c:pt>
                <c:pt idx="1">
                  <c:v>8.0847290327951377E-2</c:v>
                </c:pt>
                <c:pt idx="2">
                  <c:v>6.1726372872755807E-2</c:v>
                </c:pt>
                <c:pt idx="3">
                  <c:v>0.11816117834693685</c:v>
                </c:pt>
                <c:pt idx="4">
                  <c:v>0.10601932639084341</c:v>
                </c:pt>
                <c:pt idx="5">
                  <c:v>0.10428547455103072</c:v>
                </c:pt>
                <c:pt idx="6">
                  <c:v>6.8324988867438596E-2</c:v>
                </c:pt>
                <c:pt idx="7">
                  <c:v>8.3730075357860645E-2</c:v>
                </c:pt>
                <c:pt idx="8">
                  <c:v>6.9759470605413113E-2</c:v>
                </c:pt>
                <c:pt idx="9">
                  <c:v>0.10503389980562612</c:v>
                </c:pt>
                <c:pt idx="10">
                  <c:v>3.8044950441932943E-2</c:v>
                </c:pt>
                <c:pt idx="11">
                  <c:v>0.11089656429995677</c:v>
                </c:pt>
                <c:pt idx="12">
                  <c:v>5.7909404074319257E-2</c:v>
                </c:pt>
                <c:pt idx="13">
                  <c:v>7.9333076987112644E-2</c:v>
                </c:pt>
                <c:pt idx="14">
                  <c:v>7.1911193212374908E-2</c:v>
                </c:pt>
                <c:pt idx="15">
                  <c:v>8.8038409649188867E-2</c:v>
                </c:pt>
                <c:pt idx="16">
                  <c:v>0.11017932343096952</c:v>
                </c:pt>
                <c:pt idx="17">
                  <c:v>4.1631154786869254E-2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02-4CBA-BD7B-34E1EC381B05}"/>
            </c:ext>
          </c:extLst>
        </c:ser>
        <c:ser>
          <c:idx val="3"/>
          <c:order val="3"/>
          <c:tx>
            <c:strRef>
              <c:f>'Matrix and Sustainability index'!$N$4</c:f>
              <c:strCache>
                <c:ptCount val="1"/>
                <c:pt idx="0">
                  <c:v>Socio-technical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'TOPSIS analysis'!$E$66:$E$83</c:f>
              <c:numCache>
                <c:formatCode>0.00</c:formatCode>
                <c:ptCount val="18"/>
                <c:pt idx="0">
                  <c:v>0.20726498796811815</c:v>
                </c:pt>
                <c:pt idx="1">
                  <c:v>0.14151131568136119</c:v>
                </c:pt>
                <c:pt idx="2">
                  <c:v>9.5384319752919111E-2</c:v>
                </c:pt>
                <c:pt idx="3">
                  <c:v>7.9960694178714098E-2</c:v>
                </c:pt>
                <c:pt idx="4">
                  <c:v>0.26062482409231635</c:v>
                </c:pt>
                <c:pt idx="5">
                  <c:v>8.2572942159862717E-2</c:v>
                </c:pt>
                <c:pt idx="6">
                  <c:v>0.10785996940072212</c:v>
                </c:pt>
                <c:pt idx="7">
                  <c:v>2.8392904985258507E-2</c:v>
                </c:pt>
                <c:pt idx="8">
                  <c:v>8.2645214872412998E-2</c:v>
                </c:pt>
                <c:pt idx="9">
                  <c:v>0.12815618960740008</c:v>
                </c:pt>
                <c:pt idx="10">
                  <c:v>9.116045870748464E-2</c:v>
                </c:pt>
                <c:pt idx="11">
                  <c:v>0.10303545816716497</c:v>
                </c:pt>
                <c:pt idx="12">
                  <c:v>0.14872258969556976</c:v>
                </c:pt>
                <c:pt idx="13">
                  <c:v>8.2044564684290319E-2</c:v>
                </c:pt>
                <c:pt idx="14">
                  <c:v>0.12790344038756099</c:v>
                </c:pt>
                <c:pt idx="15">
                  <c:v>0.15301726556163764</c:v>
                </c:pt>
                <c:pt idx="16">
                  <c:v>8.238540265398954E-2</c:v>
                </c:pt>
                <c:pt idx="17">
                  <c:v>0.11183141957611319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02-4CBA-BD7B-34E1EC381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69220991"/>
        <c:axId val="369215711"/>
      </c:barChart>
      <c:catAx>
        <c:axId val="369220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369215711"/>
        <c:crosses val="autoZero"/>
        <c:auto val="1"/>
        <c:lblAlgn val="ctr"/>
        <c:lblOffset val="100"/>
        <c:noMultiLvlLbl val="0"/>
      </c:catAx>
      <c:valAx>
        <c:axId val="36921571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100"/>
                  <a:t>Ilgtsp</a:t>
                </a:r>
                <a:r>
                  <a:rPr lang="lv-LV" sz="1100"/>
                  <a:t>ējības koeficients, bezdim.</a:t>
                </a:r>
              </a:p>
            </c:rich>
          </c:tx>
          <c:layout>
            <c:manualLayout>
              <c:xMode val="edge"/>
              <c:yMode val="edge"/>
              <c:x val="1.4448236632536974E-2"/>
              <c:y val="0.12768518518518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lv-LV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369220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24741</xdr:colOff>
      <xdr:row>30</xdr:row>
      <xdr:rowOff>15302</xdr:rowOff>
    </xdr:from>
    <xdr:to>
      <xdr:col>7</xdr:col>
      <xdr:colOff>1440873</xdr:colOff>
      <xdr:row>56</xdr:row>
      <xdr:rowOff>95496</xdr:rowOff>
    </xdr:to>
    <xdr:graphicFrame macro="">
      <xdr:nvGraphicFramePr>
        <xdr:cNvPr id="2" name="Diagramma 1">
          <a:extLst>
            <a:ext uri="{FF2B5EF4-FFF2-40B4-BE49-F238E27FC236}">
              <a16:creationId xmlns:a16="http://schemas.microsoft.com/office/drawing/2014/main" id="{AA0C9855-4808-400B-8025-13237A27D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991880</xdr:colOff>
      <xdr:row>65</xdr:row>
      <xdr:rowOff>95410</xdr:rowOff>
    </xdr:from>
    <xdr:to>
      <xdr:col>11</xdr:col>
      <xdr:colOff>992668</xdr:colOff>
      <xdr:row>80</xdr:row>
      <xdr:rowOff>95408</xdr:rowOff>
    </xdr:to>
    <xdr:graphicFrame macro="">
      <xdr:nvGraphicFramePr>
        <xdr:cNvPr id="3" name="Diagramma 2">
          <a:extLst>
            <a:ext uri="{FF2B5EF4-FFF2-40B4-BE49-F238E27FC236}">
              <a16:creationId xmlns:a16="http://schemas.microsoft.com/office/drawing/2014/main" id="{00AAD8DB-1695-40A8-90DF-7D5B3D836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66</xdr:row>
      <xdr:rowOff>0</xdr:rowOff>
    </xdr:from>
    <xdr:to>
      <xdr:col>17</xdr:col>
      <xdr:colOff>1034931</xdr:colOff>
      <xdr:row>81</xdr:row>
      <xdr:rowOff>-1</xdr:rowOff>
    </xdr:to>
    <xdr:graphicFrame macro="">
      <xdr:nvGraphicFramePr>
        <xdr:cNvPr id="2" name="Diagramma 1">
          <a:extLst>
            <a:ext uri="{FF2B5EF4-FFF2-40B4-BE49-F238E27FC236}">
              <a16:creationId xmlns:a16="http://schemas.microsoft.com/office/drawing/2014/main" id="{C88C7FC4-E74A-424F-94D2-28DD84617A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6A3DD-F4D5-45A7-BBE5-1DCFE26376CB}">
  <sheetPr>
    <tabColor theme="0"/>
  </sheetPr>
  <dimension ref="A1:AJ23"/>
  <sheetViews>
    <sheetView zoomScale="70" zoomScaleNormal="70" workbookViewId="0">
      <selection sqref="A1:A3"/>
    </sheetView>
  </sheetViews>
  <sheetFormatPr defaultColWidth="8.85546875" defaultRowHeight="15"/>
  <cols>
    <col min="1" max="1" width="14.42578125" style="1" customWidth="1"/>
    <col min="2" max="2" width="30" style="1" customWidth="1"/>
    <col min="3" max="3" width="21.7109375" style="1" customWidth="1"/>
    <col min="4" max="10" width="14.28515625" style="1" customWidth="1"/>
    <col min="11" max="35" width="8" style="1" customWidth="1"/>
    <col min="36" max="36" width="10.140625" style="1" customWidth="1"/>
    <col min="37" max="16384" width="8.85546875" style="1"/>
  </cols>
  <sheetData>
    <row r="1" spans="1:36">
      <c r="A1" s="53" t="s">
        <v>0</v>
      </c>
      <c r="B1" s="53" t="s">
        <v>1</v>
      </c>
      <c r="C1" s="53" t="s">
        <v>2</v>
      </c>
      <c r="D1" s="55" t="s">
        <v>3</v>
      </c>
      <c r="E1" s="55"/>
      <c r="F1" s="55"/>
      <c r="G1" s="55"/>
      <c r="H1" s="55"/>
      <c r="I1" s="55"/>
      <c r="J1" s="54" t="s">
        <v>4</v>
      </c>
      <c r="K1" s="55" t="s">
        <v>5</v>
      </c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</row>
    <row r="2" spans="1:36" s="4" customFormat="1" ht="45">
      <c r="A2" s="53"/>
      <c r="B2" s="53"/>
      <c r="C2" s="53"/>
      <c r="D2" s="4" t="s">
        <v>6</v>
      </c>
      <c r="E2" s="4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54"/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  <c r="AA2" s="4" t="s">
        <v>28</v>
      </c>
      <c r="AB2" s="4" t="s">
        <v>29</v>
      </c>
      <c r="AC2" s="4" t="s">
        <v>30</v>
      </c>
      <c r="AD2" s="4" t="s">
        <v>31</v>
      </c>
      <c r="AE2" s="4" t="s">
        <v>32</v>
      </c>
      <c r="AF2" s="4" t="s">
        <v>33</v>
      </c>
      <c r="AG2" s="4" t="s">
        <v>34</v>
      </c>
      <c r="AH2" s="4" t="s">
        <v>35</v>
      </c>
      <c r="AI2" s="4" t="s">
        <v>36</v>
      </c>
      <c r="AJ2" s="4" t="s">
        <v>37</v>
      </c>
    </row>
    <row r="3" spans="1:36">
      <c r="A3" s="53"/>
      <c r="B3" s="53"/>
      <c r="C3" s="53"/>
      <c r="D3" s="1" t="s">
        <v>38</v>
      </c>
      <c r="E3" s="1" t="s">
        <v>39</v>
      </c>
      <c r="F3" s="1" t="s">
        <v>40</v>
      </c>
      <c r="G3" s="1" t="s">
        <v>41</v>
      </c>
      <c r="H3" s="1" t="s">
        <v>42</v>
      </c>
      <c r="I3" s="1" t="s">
        <v>43</v>
      </c>
      <c r="J3" s="1" t="s">
        <v>44</v>
      </c>
      <c r="K3" s="55" t="s">
        <v>45</v>
      </c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</row>
    <row r="4" spans="1:36" s="51" customFormat="1">
      <c r="A4" s="39" t="s">
        <v>46</v>
      </c>
      <c r="B4" s="39" t="s">
        <v>47</v>
      </c>
      <c r="C4" s="39" t="s">
        <v>48</v>
      </c>
      <c r="D4" s="42">
        <v>9.8000000000000007</v>
      </c>
      <c r="E4" s="42">
        <v>0.37</v>
      </c>
      <c r="F4" s="42">
        <v>20.913579993637594</v>
      </c>
      <c r="G4" s="42">
        <v>18.125756034083398</v>
      </c>
      <c r="H4" s="39">
        <v>1412</v>
      </c>
      <c r="I4" s="50">
        <v>83.1</v>
      </c>
      <c r="J4" s="39">
        <v>80487</v>
      </c>
      <c r="K4" s="39">
        <v>7.79</v>
      </c>
      <c r="L4" s="39">
        <v>2.23</v>
      </c>
      <c r="M4" s="39">
        <v>212.73</v>
      </c>
      <c r="N4" s="39">
        <v>0.02</v>
      </c>
      <c r="O4" s="39">
        <v>0.01</v>
      </c>
      <c r="P4" s="39">
        <v>0.65</v>
      </c>
      <c r="Q4" s="39">
        <v>0.2</v>
      </c>
      <c r="R4" s="39">
        <v>10.77</v>
      </c>
      <c r="S4" s="39">
        <v>60.29</v>
      </c>
      <c r="T4" s="39">
        <v>7.0000000000000007E-2</v>
      </c>
      <c r="U4" s="39">
        <v>30.14</v>
      </c>
      <c r="V4" s="39">
        <v>8.39</v>
      </c>
      <c r="W4" s="39">
        <v>0.06</v>
      </c>
      <c r="X4" s="39">
        <v>9.57</v>
      </c>
      <c r="Y4" s="39">
        <v>0.28000000000000003</v>
      </c>
      <c r="Z4" s="39">
        <v>17.32</v>
      </c>
      <c r="AA4" s="39">
        <v>0.3</v>
      </c>
      <c r="AB4" s="39">
        <v>0.12</v>
      </c>
      <c r="AC4" s="39">
        <v>6.73</v>
      </c>
      <c r="AD4" s="39">
        <v>0</v>
      </c>
      <c r="AE4" s="39">
        <v>63.6</v>
      </c>
      <c r="AF4" s="39">
        <v>0.61</v>
      </c>
      <c r="AG4" s="39">
        <v>1.88</v>
      </c>
      <c r="AH4" s="39">
        <v>0.01</v>
      </c>
      <c r="AI4" s="39">
        <v>3.09</v>
      </c>
      <c r="AJ4" s="39">
        <v>436.86</v>
      </c>
    </row>
    <row r="5" spans="1:36">
      <c r="A5" s="39" t="s">
        <v>49</v>
      </c>
      <c r="B5" s="39" t="s">
        <v>50</v>
      </c>
      <c r="C5" s="39" t="s">
        <v>51</v>
      </c>
      <c r="D5" s="42" t="s">
        <v>52</v>
      </c>
      <c r="E5" s="42">
        <v>8.9</v>
      </c>
      <c r="F5" s="42">
        <v>18.3</v>
      </c>
      <c r="G5" s="42">
        <v>15.7</v>
      </c>
      <c r="H5" s="39">
        <v>1020</v>
      </c>
      <c r="I5" s="50">
        <v>72.099999999999994</v>
      </c>
      <c r="J5" s="39" t="s">
        <v>52</v>
      </c>
      <c r="K5" s="39">
        <v>2.87</v>
      </c>
      <c r="L5" s="39">
        <v>0.15</v>
      </c>
      <c r="M5" s="39">
        <v>69.510000000000005</v>
      </c>
      <c r="N5" s="39">
        <v>0</v>
      </c>
      <c r="O5" s="39">
        <v>0</v>
      </c>
      <c r="P5" s="39">
        <v>0.08</v>
      </c>
      <c r="Q5" s="39">
        <v>0.05</v>
      </c>
      <c r="R5" s="39">
        <v>2.1</v>
      </c>
      <c r="S5" s="39">
        <v>226.53</v>
      </c>
      <c r="T5" s="39">
        <v>0.01</v>
      </c>
      <c r="U5" s="39">
        <v>18.62</v>
      </c>
      <c r="V5" s="39">
        <v>0.42</v>
      </c>
      <c r="W5" s="39">
        <v>0.03</v>
      </c>
      <c r="X5" s="39">
        <v>2.1800000000000002</v>
      </c>
      <c r="Y5" s="39">
        <v>0.04</v>
      </c>
      <c r="Z5" s="39">
        <v>34.76</v>
      </c>
      <c r="AA5" s="39">
        <v>0.02</v>
      </c>
      <c r="AB5" s="39">
        <v>0.24</v>
      </c>
      <c r="AC5" s="39">
        <v>10.36</v>
      </c>
      <c r="AD5" s="39">
        <v>0</v>
      </c>
      <c r="AE5" s="39">
        <v>83.32</v>
      </c>
      <c r="AF5" s="39">
        <v>0.15</v>
      </c>
      <c r="AG5" s="39">
        <v>0.12</v>
      </c>
      <c r="AH5" s="39">
        <v>0</v>
      </c>
      <c r="AI5" s="39">
        <v>0.19</v>
      </c>
      <c r="AJ5" s="39">
        <v>451.75</v>
      </c>
    </row>
    <row r="6" spans="1:36" s="51" customFormat="1">
      <c r="A6" s="39" t="s">
        <v>53</v>
      </c>
      <c r="B6" s="39" t="s">
        <v>54</v>
      </c>
      <c r="C6" s="39" t="s">
        <v>48</v>
      </c>
      <c r="D6" s="42">
        <v>9.1</v>
      </c>
      <c r="E6" s="42">
        <v>3.4</v>
      </c>
      <c r="F6" s="42">
        <v>20.3</v>
      </c>
      <c r="G6" s="42">
        <v>17</v>
      </c>
      <c r="H6" s="39">
        <v>1125</v>
      </c>
      <c r="I6" s="50">
        <v>76.599999999999994</v>
      </c>
      <c r="J6" s="39" t="s">
        <v>52</v>
      </c>
      <c r="K6" s="39">
        <v>2.23</v>
      </c>
      <c r="L6" s="39">
        <v>0.06</v>
      </c>
      <c r="M6" s="39">
        <v>91.72</v>
      </c>
      <c r="N6" s="39">
        <v>0</v>
      </c>
      <c r="O6" s="39">
        <v>0</v>
      </c>
      <c r="P6" s="39">
        <v>0.36</v>
      </c>
      <c r="Q6" s="39">
        <v>0.22</v>
      </c>
      <c r="R6" s="39">
        <v>7</v>
      </c>
      <c r="S6" s="39">
        <v>236.85</v>
      </c>
      <c r="T6" s="39">
        <v>0.01</v>
      </c>
      <c r="U6" s="39">
        <v>43.47</v>
      </c>
      <c r="V6" s="39">
        <v>0.23</v>
      </c>
      <c r="W6" s="39">
        <v>0.03</v>
      </c>
      <c r="X6" s="39">
        <v>1.48</v>
      </c>
      <c r="Y6" s="39">
        <v>0.19</v>
      </c>
      <c r="Z6" s="39">
        <v>16.899999999999999</v>
      </c>
      <c r="AA6" s="39">
        <v>0.02</v>
      </c>
      <c r="AB6" s="39">
        <v>0</v>
      </c>
      <c r="AC6" s="39">
        <v>24.44</v>
      </c>
      <c r="AD6" s="39">
        <v>0</v>
      </c>
      <c r="AE6" s="39">
        <v>11.17</v>
      </c>
      <c r="AF6" s="39">
        <v>0</v>
      </c>
      <c r="AG6" s="39">
        <v>0.14000000000000001</v>
      </c>
      <c r="AH6" s="39">
        <v>0</v>
      </c>
      <c r="AI6" s="39">
        <v>0.28000000000000003</v>
      </c>
      <c r="AJ6" s="39">
        <v>436.8</v>
      </c>
    </row>
    <row r="7" spans="1:36" s="51" customFormat="1">
      <c r="A7" s="39" t="s">
        <v>55</v>
      </c>
      <c r="B7" s="39" t="s">
        <v>56</v>
      </c>
      <c r="C7" s="39" t="s">
        <v>57</v>
      </c>
      <c r="D7" s="42" t="s">
        <v>52</v>
      </c>
      <c r="E7" s="42">
        <v>2.71</v>
      </c>
      <c r="F7" s="42">
        <v>17.670000000000002</v>
      </c>
      <c r="G7" s="42">
        <v>15.52</v>
      </c>
      <c r="H7" s="39">
        <v>1200</v>
      </c>
      <c r="I7" s="50">
        <v>86.2</v>
      </c>
      <c r="J7" s="39" t="s">
        <v>52</v>
      </c>
      <c r="K7" s="39">
        <v>14.64</v>
      </c>
      <c r="L7" s="39">
        <v>0.51</v>
      </c>
      <c r="M7" s="39">
        <v>251.17</v>
      </c>
      <c r="N7" s="39">
        <v>0</v>
      </c>
      <c r="O7" s="39">
        <v>0</v>
      </c>
      <c r="P7" s="39">
        <v>0.19</v>
      </c>
      <c r="Q7" s="39">
        <v>0.38</v>
      </c>
      <c r="R7" s="39">
        <v>7.16</v>
      </c>
      <c r="S7" s="39">
        <v>11.94</v>
      </c>
      <c r="T7" s="39">
        <v>0.02</v>
      </c>
      <c r="U7" s="39">
        <v>17.190000000000001</v>
      </c>
      <c r="V7" s="39">
        <v>0.19</v>
      </c>
      <c r="W7" s="39">
        <v>0.02</v>
      </c>
      <c r="X7" s="39">
        <v>16.100000000000001</v>
      </c>
      <c r="Y7" s="39">
        <v>0.09</v>
      </c>
      <c r="Z7" s="39">
        <v>26.71</v>
      </c>
      <c r="AA7" s="39">
        <v>0.06</v>
      </c>
      <c r="AB7" s="39">
        <v>0.02</v>
      </c>
      <c r="AC7" s="39">
        <v>25.71</v>
      </c>
      <c r="AD7" s="39">
        <v>0.23</v>
      </c>
      <c r="AE7" s="39">
        <v>45.39</v>
      </c>
      <c r="AF7" s="39">
        <v>0.78</v>
      </c>
      <c r="AG7" s="39">
        <v>3.77</v>
      </c>
      <c r="AH7" s="39">
        <v>0.01</v>
      </c>
      <c r="AI7" s="39">
        <v>1.57</v>
      </c>
      <c r="AJ7" s="39">
        <v>423.84</v>
      </c>
    </row>
    <row r="8" spans="1:36" s="51" customFormat="1">
      <c r="A8" s="39" t="s">
        <v>58</v>
      </c>
      <c r="B8" s="39" t="s">
        <v>59</v>
      </c>
      <c r="C8" s="39" t="s">
        <v>60</v>
      </c>
      <c r="D8" s="42">
        <v>12.72</v>
      </c>
      <c r="E8" s="42">
        <v>0.72</v>
      </c>
      <c r="F8" s="42">
        <v>21.21</v>
      </c>
      <c r="G8" s="42">
        <v>17.02</v>
      </c>
      <c r="H8" s="39">
        <v>1295</v>
      </c>
      <c r="I8" s="50">
        <v>84.4</v>
      </c>
      <c r="J8" s="39" t="s">
        <v>52</v>
      </c>
      <c r="K8" s="39">
        <v>11.75</v>
      </c>
      <c r="L8" s="39">
        <v>1.18</v>
      </c>
      <c r="M8" s="39">
        <v>164.49</v>
      </c>
      <c r="N8" s="39">
        <v>0.03</v>
      </c>
      <c r="O8" s="39">
        <v>0</v>
      </c>
      <c r="P8" s="39">
        <v>0.05</v>
      </c>
      <c r="Q8" s="39">
        <v>0.19</v>
      </c>
      <c r="R8" s="39">
        <v>19.62</v>
      </c>
      <c r="S8" s="39">
        <v>39.1</v>
      </c>
      <c r="T8" s="39">
        <v>7.0000000000000007E-2</v>
      </c>
      <c r="U8" s="39">
        <v>34.159999999999997</v>
      </c>
      <c r="V8" s="39">
        <v>12.18</v>
      </c>
      <c r="W8" s="39">
        <v>0</v>
      </c>
      <c r="X8" s="39">
        <v>4.2</v>
      </c>
      <c r="Y8" s="39">
        <v>0.04</v>
      </c>
      <c r="Z8" s="39">
        <v>19.649999999999999</v>
      </c>
      <c r="AA8" s="39">
        <v>0</v>
      </c>
      <c r="AB8" s="39">
        <v>0.08</v>
      </c>
      <c r="AC8" s="39">
        <v>4.58</v>
      </c>
      <c r="AD8" s="39">
        <v>0</v>
      </c>
      <c r="AE8" s="39">
        <v>75.53</v>
      </c>
      <c r="AF8" s="39">
        <v>0.54</v>
      </c>
      <c r="AG8" s="39">
        <v>0.44</v>
      </c>
      <c r="AH8" s="39">
        <v>0.02</v>
      </c>
      <c r="AI8" s="39">
        <v>1.59</v>
      </c>
      <c r="AJ8" s="39">
        <v>389.46</v>
      </c>
    </row>
    <row r="9" spans="1:36">
      <c r="A9" s="39" t="s">
        <v>61</v>
      </c>
      <c r="B9" s="39" t="s">
        <v>62</v>
      </c>
      <c r="C9" s="39" t="s">
        <v>51</v>
      </c>
      <c r="D9" s="42">
        <v>75.19</v>
      </c>
      <c r="E9" s="42">
        <v>3.85</v>
      </c>
      <c r="F9" s="42">
        <v>21.225999999999999</v>
      </c>
      <c r="G9" s="42">
        <v>3.06</v>
      </c>
      <c r="H9" s="39">
        <v>925</v>
      </c>
      <c r="I9" s="50">
        <v>80.3</v>
      </c>
      <c r="J9" s="39">
        <v>58</v>
      </c>
      <c r="K9" s="39">
        <v>1.35</v>
      </c>
      <c r="L9" s="39">
        <v>0.3</v>
      </c>
      <c r="M9" s="39">
        <v>77.12</v>
      </c>
      <c r="N9" s="39">
        <v>0</v>
      </c>
      <c r="O9" s="39">
        <v>0</v>
      </c>
      <c r="P9" s="39">
        <v>0.02</v>
      </c>
      <c r="Q9" s="39">
        <v>0.19</v>
      </c>
      <c r="R9" s="39">
        <v>3.58</v>
      </c>
      <c r="S9" s="39">
        <v>17.940000000000001</v>
      </c>
      <c r="T9" s="39">
        <v>0</v>
      </c>
      <c r="U9" s="39">
        <v>47.94</v>
      </c>
      <c r="V9" s="39">
        <v>0.9</v>
      </c>
      <c r="W9" s="39">
        <v>0.05</v>
      </c>
      <c r="X9" s="39">
        <v>1.1499999999999999</v>
      </c>
      <c r="Y9" s="39">
        <v>0.01</v>
      </c>
      <c r="Z9" s="39">
        <v>162.31</v>
      </c>
      <c r="AA9" s="39">
        <v>0.09</v>
      </c>
      <c r="AB9" s="39">
        <v>0</v>
      </c>
      <c r="AC9" s="39">
        <v>1.95</v>
      </c>
      <c r="AD9" s="39">
        <v>0</v>
      </c>
      <c r="AE9" s="39">
        <v>107.09</v>
      </c>
      <c r="AF9" s="39">
        <v>0</v>
      </c>
      <c r="AG9" s="39">
        <v>0.03</v>
      </c>
      <c r="AH9" s="39">
        <v>0</v>
      </c>
      <c r="AI9" s="39">
        <v>1.99</v>
      </c>
      <c r="AJ9" s="39">
        <v>424.01</v>
      </c>
    </row>
    <row r="10" spans="1:36">
      <c r="A10" s="39" t="s">
        <v>63</v>
      </c>
      <c r="B10" s="39" t="s">
        <v>64</v>
      </c>
      <c r="C10" s="39" t="s">
        <v>51</v>
      </c>
      <c r="D10" s="42">
        <v>64.989999999999995</v>
      </c>
      <c r="E10" s="42">
        <v>10.4</v>
      </c>
      <c r="F10" s="42">
        <v>19.31532883560007</v>
      </c>
      <c r="G10" s="42">
        <v>4.7300000000000004</v>
      </c>
      <c r="H10" s="39">
        <v>1285</v>
      </c>
      <c r="I10" s="50">
        <v>71.8</v>
      </c>
      <c r="J10" s="39">
        <v>12</v>
      </c>
      <c r="K10" s="39">
        <v>3.28</v>
      </c>
      <c r="L10" s="39">
        <v>0.38</v>
      </c>
      <c r="M10" s="39">
        <v>247.13</v>
      </c>
      <c r="N10" s="39">
        <v>0.01</v>
      </c>
      <c r="O10" s="39">
        <v>0</v>
      </c>
      <c r="P10" s="39">
        <v>0.02</v>
      </c>
      <c r="Q10" s="39">
        <v>0.09</v>
      </c>
      <c r="R10" s="39">
        <v>2.2200000000000002</v>
      </c>
      <c r="S10" s="39">
        <v>53.02</v>
      </c>
      <c r="T10" s="39">
        <v>0.02</v>
      </c>
      <c r="U10" s="39">
        <v>27.05</v>
      </c>
      <c r="V10" s="39">
        <v>0.54</v>
      </c>
      <c r="W10" s="39">
        <v>0.01</v>
      </c>
      <c r="X10" s="39">
        <v>2.84</v>
      </c>
      <c r="Y10" s="39">
        <v>0.01</v>
      </c>
      <c r="Z10" s="39">
        <v>22.77</v>
      </c>
      <c r="AA10" s="39">
        <v>7.0000000000000007E-2</v>
      </c>
      <c r="AB10" s="39">
        <v>0</v>
      </c>
      <c r="AC10" s="39">
        <v>11.3</v>
      </c>
      <c r="AD10" s="39">
        <v>0</v>
      </c>
      <c r="AE10" s="39">
        <v>80.39</v>
      </c>
      <c r="AF10" s="39">
        <v>0</v>
      </c>
      <c r="AG10" s="39">
        <v>0.22</v>
      </c>
      <c r="AH10" s="39">
        <v>0.01</v>
      </c>
      <c r="AI10" s="39">
        <v>1.38</v>
      </c>
      <c r="AJ10" s="39">
        <v>452.74</v>
      </c>
    </row>
    <row r="11" spans="1:36">
      <c r="A11" s="39" t="s">
        <v>65</v>
      </c>
      <c r="B11" s="39" t="s">
        <v>66</v>
      </c>
      <c r="C11" s="39" t="s">
        <v>51</v>
      </c>
      <c r="D11" s="42">
        <v>59.21</v>
      </c>
      <c r="E11" s="42">
        <v>6.8</v>
      </c>
      <c r="F11" s="42">
        <v>19.661000000000001</v>
      </c>
      <c r="G11" s="42">
        <v>15.84</v>
      </c>
      <c r="H11" s="39">
        <v>1133</v>
      </c>
      <c r="I11" s="50">
        <v>74.5</v>
      </c>
      <c r="J11" s="39" t="s">
        <v>52</v>
      </c>
      <c r="K11" s="39">
        <v>0.78</v>
      </c>
      <c r="L11" s="39">
        <v>0.08</v>
      </c>
      <c r="M11" s="39">
        <v>120.26</v>
      </c>
      <c r="N11" s="39">
        <v>0</v>
      </c>
      <c r="O11" s="39">
        <v>0</v>
      </c>
      <c r="P11" s="39">
        <v>0.01</v>
      </c>
      <c r="Q11" s="39">
        <v>7.0000000000000007E-2</v>
      </c>
      <c r="R11" s="39">
        <v>0.93</v>
      </c>
      <c r="S11" s="39">
        <v>198.58</v>
      </c>
      <c r="T11" s="39">
        <v>0</v>
      </c>
      <c r="U11" s="39">
        <v>29.61</v>
      </c>
      <c r="V11" s="39">
        <v>1.06</v>
      </c>
      <c r="W11" s="39">
        <v>0.03</v>
      </c>
      <c r="X11" s="39">
        <v>0.99</v>
      </c>
      <c r="Y11" s="39">
        <v>0.01</v>
      </c>
      <c r="Z11" s="39">
        <v>44.23</v>
      </c>
      <c r="AA11" s="39">
        <v>0.04</v>
      </c>
      <c r="AB11" s="39">
        <v>0</v>
      </c>
      <c r="AC11" s="39">
        <v>11.51</v>
      </c>
      <c r="AD11" s="39">
        <v>0</v>
      </c>
      <c r="AE11" s="39">
        <v>63.84</v>
      </c>
      <c r="AF11" s="39">
        <v>0</v>
      </c>
      <c r="AG11" s="39">
        <v>0.06</v>
      </c>
      <c r="AH11" s="39">
        <v>0</v>
      </c>
      <c r="AI11" s="39">
        <v>0.39</v>
      </c>
      <c r="AJ11" s="39">
        <v>472.5</v>
      </c>
    </row>
    <row r="12" spans="1:36">
      <c r="A12" s="39" t="s">
        <v>67</v>
      </c>
      <c r="B12" s="39" t="s">
        <v>68</v>
      </c>
      <c r="C12" s="39" t="s">
        <v>51</v>
      </c>
      <c r="D12" s="42">
        <v>85.66</v>
      </c>
      <c r="E12" s="42">
        <v>9.75</v>
      </c>
      <c r="F12" s="42">
        <v>19.3</v>
      </c>
      <c r="G12" s="42">
        <v>0.48</v>
      </c>
      <c r="H12" s="39">
        <v>1119</v>
      </c>
      <c r="I12" s="50">
        <v>71.900000000000006</v>
      </c>
      <c r="J12" s="39">
        <v>10830</v>
      </c>
      <c r="K12" s="39">
        <v>7.48</v>
      </c>
      <c r="L12" s="39">
        <v>0.57999999999999996</v>
      </c>
      <c r="M12" s="39">
        <v>91.66</v>
      </c>
      <c r="N12" s="39">
        <v>0</v>
      </c>
      <c r="O12" s="39">
        <v>0</v>
      </c>
      <c r="P12" s="39">
        <v>0.08</v>
      </c>
      <c r="Q12" s="39">
        <v>0.16</v>
      </c>
      <c r="R12" s="39">
        <v>5.97</v>
      </c>
      <c r="S12" s="39">
        <v>117.21</v>
      </c>
      <c r="T12" s="39">
        <v>0.01</v>
      </c>
      <c r="U12" s="39">
        <v>32.36</v>
      </c>
      <c r="V12" s="39">
        <v>0.36</v>
      </c>
      <c r="W12" s="39">
        <v>0.09</v>
      </c>
      <c r="X12" s="39">
        <v>4.22</v>
      </c>
      <c r="Y12" s="39">
        <v>0.04</v>
      </c>
      <c r="Z12" s="39">
        <v>50.36</v>
      </c>
      <c r="AA12" s="39">
        <v>0.14000000000000001</v>
      </c>
      <c r="AB12" s="39">
        <v>0</v>
      </c>
      <c r="AC12" s="39">
        <v>12.89</v>
      </c>
      <c r="AD12" s="39">
        <v>0</v>
      </c>
      <c r="AE12" s="39">
        <v>153.43</v>
      </c>
      <c r="AF12" s="39">
        <v>0</v>
      </c>
      <c r="AG12" s="39">
        <v>0.46</v>
      </c>
      <c r="AH12" s="39">
        <v>0.01</v>
      </c>
      <c r="AI12" s="39">
        <v>0.47</v>
      </c>
      <c r="AJ12" s="39">
        <v>477.98</v>
      </c>
    </row>
    <row r="13" spans="1:36">
      <c r="A13" s="39" t="s">
        <v>69</v>
      </c>
      <c r="B13" s="39" t="s">
        <v>70</v>
      </c>
      <c r="C13" s="39" t="s">
        <v>51</v>
      </c>
      <c r="D13" s="42">
        <v>7.35</v>
      </c>
      <c r="E13" s="42">
        <v>3.01</v>
      </c>
      <c r="F13" s="42">
        <v>19.059999999999999</v>
      </c>
      <c r="G13" s="42">
        <v>16.059999999999999</v>
      </c>
      <c r="H13" s="39">
        <v>1022</v>
      </c>
      <c r="I13" s="50">
        <v>82.7</v>
      </c>
      <c r="J13" s="39">
        <v>963</v>
      </c>
      <c r="K13" s="39">
        <v>0.83</v>
      </c>
      <c r="L13" s="39">
        <v>0.37</v>
      </c>
      <c r="M13" s="39">
        <v>44.82</v>
      </c>
      <c r="N13" s="39">
        <v>0</v>
      </c>
      <c r="O13" s="39">
        <v>0</v>
      </c>
      <c r="P13" s="39">
        <v>0.09</v>
      </c>
      <c r="Q13" s="39">
        <v>0.04</v>
      </c>
      <c r="R13" s="39">
        <v>2.61</v>
      </c>
      <c r="S13" s="39">
        <v>74.42</v>
      </c>
      <c r="T13" s="39">
        <v>0.03</v>
      </c>
      <c r="U13" s="39">
        <v>14.89</v>
      </c>
      <c r="V13" s="39">
        <v>5.17</v>
      </c>
      <c r="W13" s="39">
        <v>0.03</v>
      </c>
      <c r="X13" s="39">
        <v>18.97</v>
      </c>
      <c r="Y13" s="39">
        <v>7.0000000000000007E-2</v>
      </c>
      <c r="Z13" s="39">
        <v>22.97</v>
      </c>
      <c r="AA13" s="39">
        <v>0.14000000000000001</v>
      </c>
      <c r="AB13" s="39">
        <v>0</v>
      </c>
      <c r="AC13" s="39">
        <v>21.43</v>
      </c>
      <c r="AD13" s="39">
        <v>0</v>
      </c>
      <c r="AE13" s="39">
        <v>244.68</v>
      </c>
      <c r="AF13" s="39">
        <v>0</v>
      </c>
      <c r="AG13" s="39">
        <v>0.06</v>
      </c>
      <c r="AH13" s="39">
        <v>0</v>
      </c>
      <c r="AI13" s="39">
        <v>0.63</v>
      </c>
      <c r="AJ13" s="39">
        <v>452.26</v>
      </c>
    </row>
    <row r="14" spans="1:36">
      <c r="A14" s="39" t="s">
        <v>71</v>
      </c>
      <c r="B14" s="39" t="s">
        <v>72</v>
      </c>
      <c r="C14" s="39" t="s">
        <v>51</v>
      </c>
      <c r="D14" s="42">
        <v>50</v>
      </c>
      <c r="E14" s="42">
        <v>11.27</v>
      </c>
      <c r="F14" s="42">
        <v>18.62</v>
      </c>
      <c r="G14" s="42">
        <v>7.53</v>
      </c>
      <c r="H14" s="39">
        <v>1422</v>
      </c>
      <c r="I14" s="50">
        <v>73.599999999999994</v>
      </c>
      <c r="J14" s="39" t="s">
        <v>52</v>
      </c>
      <c r="K14" s="39">
        <v>1.53</v>
      </c>
      <c r="L14" s="39">
        <v>0.19</v>
      </c>
      <c r="M14" s="39">
        <v>200.22</v>
      </c>
      <c r="N14" s="39">
        <v>0</v>
      </c>
      <c r="O14" s="39">
        <v>0</v>
      </c>
      <c r="P14" s="39">
        <v>0.08</v>
      </c>
      <c r="Q14" s="39">
        <v>7.0000000000000007E-2</v>
      </c>
      <c r="R14" s="39">
        <v>1.73</v>
      </c>
      <c r="S14" s="39">
        <v>118.71</v>
      </c>
      <c r="T14" s="39">
        <v>0.01</v>
      </c>
      <c r="U14" s="39">
        <v>39.479999999999997</v>
      </c>
      <c r="V14" s="39">
        <v>0.83</v>
      </c>
      <c r="W14" s="39">
        <v>0.02</v>
      </c>
      <c r="X14" s="39">
        <v>0.97</v>
      </c>
      <c r="Y14" s="39">
        <v>0.05</v>
      </c>
      <c r="Z14" s="39">
        <v>72.12</v>
      </c>
      <c r="AA14" s="39">
        <v>0.03</v>
      </c>
      <c r="AB14" s="39">
        <v>0</v>
      </c>
      <c r="AC14" s="39">
        <v>11.95</v>
      </c>
      <c r="AD14" s="39">
        <v>0</v>
      </c>
      <c r="AE14" s="39">
        <v>43.86</v>
      </c>
      <c r="AF14" s="39">
        <v>0</v>
      </c>
      <c r="AG14" s="39">
        <v>0.12</v>
      </c>
      <c r="AH14" s="39">
        <v>0</v>
      </c>
      <c r="AI14" s="39">
        <v>0.31</v>
      </c>
      <c r="AJ14" s="39">
        <v>492.28</v>
      </c>
    </row>
    <row r="15" spans="1:36">
      <c r="A15" s="39" t="s">
        <v>73</v>
      </c>
      <c r="B15" s="39" t="s">
        <v>74</v>
      </c>
      <c r="C15" s="39" t="s">
        <v>51</v>
      </c>
      <c r="D15" s="42" t="s">
        <v>52</v>
      </c>
      <c r="E15" s="42">
        <v>2.1463482546020116</v>
      </c>
      <c r="F15" s="42">
        <v>19.655158550207616</v>
      </c>
      <c r="G15" s="42">
        <v>16.193808427312252</v>
      </c>
      <c r="H15" s="39">
        <v>1068</v>
      </c>
      <c r="I15" s="50">
        <v>72.900000000000006</v>
      </c>
      <c r="J15" s="39" t="s">
        <v>52</v>
      </c>
      <c r="K15" s="39">
        <v>3.26</v>
      </c>
      <c r="L15" s="39">
        <v>0.1</v>
      </c>
      <c r="M15" s="39">
        <v>102.33</v>
      </c>
      <c r="N15" s="39">
        <v>0</v>
      </c>
      <c r="O15" s="39">
        <v>0</v>
      </c>
      <c r="P15" s="39">
        <v>0.17</v>
      </c>
      <c r="Q15" s="39">
        <v>0.21</v>
      </c>
      <c r="R15" s="39">
        <v>5.01</v>
      </c>
      <c r="S15" s="39">
        <v>186.74</v>
      </c>
      <c r="T15" s="39">
        <v>0</v>
      </c>
      <c r="U15" s="39">
        <v>83.44</v>
      </c>
      <c r="V15" s="39">
        <v>1.92</v>
      </c>
      <c r="W15" s="39">
        <v>0.04</v>
      </c>
      <c r="X15" s="39">
        <v>7.48</v>
      </c>
      <c r="Y15" s="39">
        <v>0.11</v>
      </c>
      <c r="Z15" s="39">
        <v>41.14</v>
      </c>
      <c r="AA15" s="39">
        <v>0.02</v>
      </c>
      <c r="AB15" s="39">
        <v>0</v>
      </c>
      <c r="AC15" s="39">
        <v>12.45</v>
      </c>
      <c r="AD15" s="39">
        <v>0</v>
      </c>
      <c r="AE15" s="39">
        <v>8.07</v>
      </c>
      <c r="AF15" s="39">
        <v>0</v>
      </c>
      <c r="AG15" s="39">
        <v>0.17</v>
      </c>
      <c r="AH15" s="39">
        <v>0</v>
      </c>
      <c r="AI15" s="39">
        <v>0.43</v>
      </c>
      <c r="AJ15" s="39">
        <v>453.08</v>
      </c>
    </row>
    <row r="16" spans="1:36">
      <c r="A16" s="39" t="s">
        <v>75</v>
      </c>
      <c r="B16" s="39" t="s">
        <v>76</v>
      </c>
      <c r="C16" s="39" t="s">
        <v>51</v>
      </c>
      <c r="D16" s="42" t="s">
        <v>52</v>
      </c>
      <c r="E16" s="42">
        <v>6.8</v>
      </c>
      <c r="F16" s="42">
        <v>18.371133477666834</v>
      </c>
      <c r="G16" s="42">
        <v>16.235596320762951</v>
      </c>
      <c r="H16" s="39">
        <v>1053</v>
      </c>
      <c r="I16" s="50">
        <v>74.400000000000006</v>
      </c>
      <c r="J16" s="39">
        <v>5542</v>
      </c>
      <c r="K16" s="39">
        <v>18.97</v>
      </c>
      <c r="L16" s="39">
        <v>0.36</v>
      </c>
      <c r="M16" s="39">
        <v>36.479999999999997</v>
      </c>
      <c r="N16" s="39">
        <v>0</v>
      </c>
      <c r="O16" s="39">
        <v>0</v>
      </c>
      <c r="P16" s="39">
        <v>0.08</v>
      </c>
      <c r="Q16" s="39">
        <v>0.02</v>
      </c>
      <c r="R16" s="39">
        <v>10.64</v>
      </c>
      <c r="S16" s="39">
        <v>89.11</v>
      </c>
      <c r="T16" s="39">
        <v>0.02</v>
      </c>
      <c r="U16" s="39">
        <v>12.6</v>
      </c>
      <c r="V16" s="39">
        <v>0.25</v>
      </c>
      <c r="W16" s="39">
        <v>0.02</v>
      </c>
      <c r="X16" s="39">
        <v>2.6</v>
      </c>
      <c r="Y16" s="39">
        <v>7.0000000000000007E-2</v>
      </c>
      <c r="Z16" s="39">
        <v>10.23</v>
      </c>
      <c r="AA16" s="39">
        <v>0</v>
      </c>
      <c r="AB16" s="39">
        <v>0.13</v>
      </c>
      <c r="AC16" s="39">
        <v>9.0299999999999994</v>
      </c>
      <c r="AD16" s="39">
        <v>0</v>
      </c>
      <c r="AE16" s="39">
        <v>250.73</v>
      </c>
      <c r="AF16" s="39">
        <v>0.17</v>
      </c>
      <c r="AG16" s="39">
        <v>1.19</v>
      </c>
      <c r="AH16" s="39">
        <v>0.03</v>
      </c>
      <c r="AI16" s="39">
        <v>0.06</v>
      </c>
      <c r="AJ16" s="39">
        <v>442.8</v>
      </c>
    </row>
    <row r="17" spans="1:36">
      <c r="A17" s="39" t="s">
        <v>77</v>
      </c>
      <c r="B17" s="39" t="s">
        <v>78</v>
      </c>
      <c r="C17" s="39" t="s">
        <v>51</v>
      </c>
      <c r="D17" s="42">
        <v>82.13</v>
      </c>
      <c r="E17" s="42">
        <v>2.0601458010342548</v>
      </c>
      <c r="F17" s="42">
        <v>18.923057240904505</v>
      </c>
      <c r="G17" s="42">
        <v>1.0514657415808268</v>
      </c>
      <c r="H17" s="39">
        <v>758</v>
      </c>
      <c r="I17" s="50">
        <v>79.099999999999994</v>
      </c>
      <c r="J17" s="39" t="s">
        <v>52</v>
      </c>
      <c r="K17" s="39">
        <v>2.68</v>
      </c>
      <c r="L17" s="39">
        <v>0.7</v>
      </c>
      <c r="M17" s="39">
        <v>148.24</v>
      </c>
      <c r="N17" s="39">
        <v>0</v>
      </c>
      <c r="O17" s="39">
        <v>0</v>
      </c>
      <c r="P17" s="39">
        <v>0.02</v>
      </c>
      <c r="Q17" s="39">
        <v>0.5</v>
      </c>
      <c r="R17" s="39">
        <v>3.69</v>
      </c>
      <c r="S17" s="39">
        <v>180.81</v>
      </c>
      <c r="T17" s="39">
        <v>0.02</v>
      </c>
      <c r="U17" s="39">
        <v>36.11</v>
      </c>
      <c r="V17" s="39">
        <v>0.8</v>
      </c>
      <c r="W17" s="39">
        <v>0</v>
      </c>
      <c r="X17" s="39">
        <v>1.65</v>
      </c>
      <c r="Y17" s="39">
        <v>0.01</v>
      </c>
      <c r="Z17" s="39">
        <v>12.64</v>
      </c>
      <c r="AA17" s="39">
        <v>0</v>
      </c>
      <c r="AB17" s="39">
        <v>0.28000000000000003</v>
      </c>
      <c r="AC17" s="39">
        <v>19.48</v>
      </c>
      <c r="AD17" s="39">
        <v>0</v>
      </c>
      <c r="AE17" s="39">
        <v>3.88</v>
      </c>
      <c r="AF17" s="39">
        <v>0.77</v>
      </c>
      <c r="AG17" s="39">
        <v>0.17</v>
      </c>
      <c r="AH17" s="39">
        <v>0.01</v>
      </c>
      <c r="AI17" s="39">
        <v>0.14000000000000001</v>
      </c>
      <c r="AJ17" s="39">
        <v>412.59</v>
      </c>
    </row>
    <row r="18" spans="1:36">
      <c r="A18" s="39" t="s">
        <v>79</v>
      </c>
      <c r="B18" s="39" t="s">
        <v>80</v>
      </c>
      <c r="C18" s="39" t="s">
        <v>51</v>
      </c>
      <c r="D18" s="42">
        <v>13.63</v>
      </c>
      <c r="E18" s="42">
        <v>2.2080598725499923</v>
      </c>
      <c r="F18" s="42">
        <v>18.474889023041513</v>
      </c>
      <c r="G18" s="42">
        <v>14.666775014249241</v>
      </c>
      <c r="H18" s="39">
        <v>987</v>
      </c>
      <c r="I18" s="50">
        <v>82.3</v>
      </c>
      <c r="J18" s="39" t="s">
        <v>52</v>
      </c>
      <c r="K18" s="39">
        <v>4.8499999999999996</v>
      </c>
      <c r="L18" s="39">
        <v>0.24</v>
      </c>
      <c r="M18" s="39">
        <v>31.23</v>
      </c>
      <c r="N18" s="39">
        <v>0</v>
      </c>
      <c r="O18" s="39">
        <v>0</v>
      </c>
      <c r="P18" s="39">
        <v>0.06</v>
      </c>
      <c r="Q18" s="39">
        <v>0.14000000000000001</v>
      </c>
      <c r="R18" s="39">
        <v>4.6399999999999997</v>
      </c>
      <c r="S18" s="39">
        <v>216.42</v>
      </c>
      <c r="T18" s="39">
        <v>0.02</v>
      </c>
      <c r="U18" s="39">
        <v>46</v>
      </c>
      <c r="V18" s="39">
        <v>1.57</v>
      </c>
      <c r="W18" s="39">
        <v>0.01</v>
      </c>
      <c r="X18" s="39">
        <v>2.29</v>
      </c>
      <c r="Y18" s="39">
        <v>0.04</v>
      </c>
      <c r="Z18" s="39">
        <v>141.32</v>
      </c>
      <c r="AA18" s="39">
        <v>0.06</v>
      </c>
      <c r="AB18" s="39">
        <v>0</v>
      </c>
      <c r="AC18" s="39">
        <v>12.45</v>
      </c>
      <c r="AD18" s="39">
        <v>0</v>
      </c>
      <c r="AE18" s="39">
        <v>59.87</v>
      </c>
      <c r="AF18" s="39">
        <v>0</v>
      </c>
      <c r="AG18" s="39">
        <v>0.31</v>
      </c>
      <c r="AH18" s="39">
        <v>0</v>
      </c>
      <c r="AI18" s="39">
        <v>1.04</v>
      </c>
      <c r="AJ18" s="39">
        <v>522.57000000000005</v>
      </c>
    </row>
    <row r="19" spans="1:36">
      <c r="A19" s="39" t="s">
        <v>81</v>
      </c>
      <c r="B19" s="39" t="s">
        <v>82</v>
      </c>
      <c r="C19" s="39" t="s">
        <v>51</v>
      </c>
      <c r="D19" s="42">
        <v>8</v>
      </c>
      <c r="E19" s="42">
        <v>5.27</v>
      </c>
      <c r="F19" s="42">
        <v>20.2</v>
      </c>
      <c r="G19" s="42">
        <v>17.170000000000002</v>
      </c>
      <c r="H19" s="39">
        <v>1253</v>
      </c>
      <c r="I19" s="50">
        <v>73.5</v>
      </c>
      <c r="J19" s="39" t="s">
        <v>52</v>
      </c>
      <c r="K19" s="39">
        <v>1.58</v>
      </c>
      <c r="L19" s="39">
        <v>0.27</v>
      </c>
      <c r="M19" s="39">
        <v>37.36</v>
      </c>
      <c r="N19" s="39">
        <v>0</v>
      </c>
      <c r="O19" s="39">
        <v>0</v>
      </c>
      <c r="P19" s="39">
        <v>0.03</v>
      </c>
      <c r="Q19" s="39">
        <v>0.12</v>
      </c>
      <c r="R19" s="39">
        <v>2.0499999999999998</v>
      </c>
      <c r="S19" s="39">
        <v>272.05</v>
      </c>
      <c r="T19" s="39">
        <v>0.01</v>
      </c>
      <c r="U19" s="39">
        <v>22.35</v>
      </c>
      <c r="V19" s="39">
        <v>0.18</v>
      </c>
      <c r="W19" s="39">
        <v>0.02</v>
      </c>
      <c r="X19" s="39">
        <v>1.06</v>
      </c>
      <c r="Y19" s="39">
        <v>0.03</v>
      </c>
      <c r="Z19" s="39">
        <v>60.33</v>
      </c>
      <c r="AA19" s="39">
        <v>0</v>
      </c>
      <c r="AB19" s="39">
        <v>0.31</v>
      </c>
      <c r="AC19" s="39">
        <v>11.76</v>
      </c>
      <c r="AD19" s="39">
        <v>0</v>
      </c>
      <c r="AE19" s="39">
        <v>6.76</v>
      </c>
      <c r="AF19" s="39">
        <v>0.12</v>
      </c>
      <c r="AG19" s="39">
        <v>0.06</v>
      </c>
      <c r="AH19" s="39">
        <v>0</v>
      </c>
      <c r="AI19" s="39">
        <v>0.17</v>
      </c>
      <c r="AJ19" s="39">
        <v>416.62</v>
      </c>
    </row>
    <row r="20" spans="1:36">
      <c r="A20" s="39" t="s">
        <v>83</v>
      </c>
      <c r="B20" s="39" t="s">
        <v>84</v>
      </c>
      <c r="C20" s="39" t="s">
        <v>51</v>
      </c>
      <c r="D20" s="42">
        <v>2.89</v>
      </c>
      <c r="E20" s="42">
        <v>6.55</v>
      </c>
      <c r="F20" s="42">
        <v>20.238199999999999</v>
      </c>
      <c r="G20" s="42">
        <v>17.546500000000002</v>
      </c>
      <c r="H20" s="39">
        <v>1290</v>
      </c>
      <c r="I20" s="50">
        <v>76.400000000000006</v>
      </c>
      <c r="J20" s="39" t="s">
        <v>52</v>
      </c>
      <c r="K20" s="39">
        <v>4.04</v>
      </c>
      <c r="L20" s="39">
        <v>1.74</v>
      </c>
      <c r="M20" s="39">
        <v>228.84</v>
      </c>
      <c r="N20" s="39">
        <v>0</v>
      </c>
      <c r="O20" s="39">
        <v>0</v>
      </c>
      <c r="P20" s="39">
        <v>0.02</v>
      </c>
      <c r="Q20" s="39">
        <v>0.11</v>
      </c>
      <c r="R20" s="39">
        <v>3.56</v>
      </c>
      <c r="S20" s="39">
        <v>56.19</v>
      </c>
      <c r="T20" s="39">
        <v>0.03</v>
      </c>
      <c r="U20" s="39">
        <v>21.8</v>
      </c>
      <c r="V20" s="39">
        <v>10.23</v>
      </c>
      <c r="W20" s="39">
        <v>0.01</v>
      </c>
      <c r="X20" s="39">
        <v>3.44</v>
      </c>
      <c r="Y20" s="39">
        <v>0.01</v>
      </c>
      <c r="Z20" s="39">
        <v>27.14</v>
      </c>
      <c r="AA20" s="39">
        <v>0.1</v>
      </c>
      <c r="AB20" s="39">
        <v>0</v>
      </c>
      <c r="AC20" s="39">
        <v>7.15</v>
      </c>
      <c r="AD20" s="39">
        <v>0</v>
      </c>
      <c r="AE20" s="39">
        <v>97.54</v>
      </c>
      <c r="AF20" s="39">
        <v>0</v>
      </c>
      <c r="AG20" s="39">
        <v>0.22</v>
      </c>
      <c r="AH20" s="39">
        <v>0</v>
      </c>
      <c r="AI20" s="39">
        <v>1.36</v>
      </c>
      <c r="AJ20" s="39">
        <v>463.51</v>
      </c>
    </row>
    <row r="21" spans="1:36" s="51" customFormat="1">
      <c r="A21" s="39" t="s">
        <v>85</v>
      </c>
      <c r="B21" s="39" t="s">
        <v>86</v>
      </c>
      <c r="C21" s="39" t="s">
        <v>48</v>
      </c>
      <c r="D21" s="39">
        <v>13.3</v>
      </c>
      <c r="E21" s="39">
        <v>1.28</v>
      </c>
      <c r="F21" s="42">
        <v>21.038329922402873</v>
      </c>
      <c r="G21" s="42">
        <v>16.734348930647442</v>
      </c>
      <c r="H21" s="39">
        <v>1156</v>
      </c>
      <c r="I21" s="50">
        <v>85.7</v>
      </c>
      <c r="J21" s="39" t="s">
        <v>52</v>
      </c>
      <c r="K21" s="39">
        <v>28.6</v>
      </c>
      <c r="L21" s="39">
        <v>0.66</v>
      </c>
      <c r="M21" s="39">
        <v>132.41</v>
      </c>
      <c r="N21" s="39">
        <v>0.01</v>
      </c>
      <c r="O21" s="39">
        <v>0</v>
      </c>
      <c r="P21" s="39">
        <v>0.08</v>
      </c>
      <c r="Q21" s="39">
        <v>7.0000000000000007E-2</v>
      </c>
      <c r="R21" s="39">
        <v>33.54</v>
      </c>
      <c r="S21" s="39">
        <v>17.02</v>
      </c>
      <c r="T21" s="39">
        <v>0.08</v>
      </c>
      <c r="U21" s="39">
        <v>27.35</v>
      </c>
      <c r="V21" s="39">
        <v>0.83</v>
      </c>
      <c r="W21" s="39">
        <v>0.02</v>
      </c>
      <c r="X21" s="39">
        <v>3.48</v>
      </c>
      <c r="Y21" s="39">
        <v>0.06</v>
      </c>
      <c r="Z21" s="39">
        <v>19.010000000000002</v>
      </c>
      <c r="AA21" s="39">
        <v>0</v>
      </c>
      <c r="AB21" s="39">
        <v>0.08</v>
      </c>
      <c r="AC21" s="39">
        <v>29.13</v>
      </c>
      <c r="AD21" s="39">
        <v>0</v>
      </c>
      <c r="AE21" s="39">
        <v>122.72</v>
      </c>
      <c r="AF21" s="39">
        <v>0.42</v>
      </c>
      <c r="AG21" s="39">
        <v>2.82</v>
      </c>
      <c r="AH21" s="39">
        <v>7.0000000000000007E-2</v>
      </c>
      <c r="AI21" s="39">
        <v>0.4</v>
      </c>
      <c r="AJ21" s="39">
        <v>418.84</v>
      </c>
    </row>
    <row r="22" spans="1:36">
      <c r="D22" s="20"/>
      <c r="E22" s="20"/>
      <c r="F22" s="20"/>
      <c r="G22" s="20"/>
    </row>
    <row r="23" spans="1:36">
      <c r="D23" s="20"/>
      <c r="E23" s="20"/>
      <c r="F23" s="20"/>
      <c r="G23" s="20"/>
    </row>
  </sheetData>
  <mergeCells count="7">
    <mergeCell ref="A1:A3"/>
    <mergeCell ref="J1:J2"/>
    <mergeCell ref="D1:I1"/>
    <mergeCell ref="K1:AJ1"/>
    <mergeCell ref="K3:AJ3"/>
    <mergeCell ref="C1:C3"/>
    <mergeCell ref="B1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36E73-D964-4B15-94AC-1CBDA51172B8}">
  <sheetPr>
    <tabColor rgb="FF92D050"/>
  </sheetPr>
  <dimension ref="A1:O23"/>
  <sheetViews>
    <sheetView zoomScale="70" zoomScaleNormal="70" workbookViewId="0">
      <selection sqref="A1:A3"/>
    </sheetView>
  </sheetViews>
  <sheetFormatPr defaultColWidth="8.85546875" defaultRowHeight="15"/>
  <cols>
    <col min="1" max="1" width="14.42578125" style="1" customWidth="1"/>
    <col min="2" max="2" width="30" style="1" customWidth="1"/>
    <col min="3" max="15" width="14.28515625" style="1" customWidth="1"/>
    <col min="16" max="41" width="9" style="1" bestFit="1" customWidth="1"/>
    <col min="42" max="16384" width="8.85546875" style="1"/>
  </cols>
  <sheetData>
    <row r="1" spans="1:15" ht="14.45" customHeight="1">
      <c r="A1" s="53" t="s">
        <v>0</v>
      </c>
      <c r="B1" s="53" t="s">
        <v>1</v>
      </c>
      <c r="C1" s="53" t="s">
        <v>87</v>
      </c>
      <c r="D1" s="56" t="s">
        <v>3</v>
      </c>
      <c r="E1" s="56"/>
      <c r="F1" s="56"/>
      <c r="G1" s="56"/>
      <c r="H1" s="56"/>
      <c r="I1" s="56"/>
      <c r="J1" s="56"/>
      <c r="K1" s="56"/>
      <c r="L1" s="56" t="s">
        <v>88</v>
      </c>
      <c r="M1" s="56"/>
      <c r="N1" s="56"/>
      <c r="O1" s="56"/>
    </row>
    <row r="2" spans="1:15" ht="64.150000000000006" customHeight="1">
      <c r="A2" s="53"/>
      <c r="B2" s="53"/>
      <c r="C2" s="53"/>
      <c r="D2" s="3" t="s">
        <v>89</v>
      </c>
      <c r="E2" s="45" t="s">
        <v>7</v>
      </c>
      <c r="F2" s="3" t="s">
        <v>8</v>
      </c>
      <c r="G2" s="45" t="s">
        <v>9</v>
      </c>
      <c r="H2" s="3" t="s">
        <v>90</v>
      </c>
      <c r="I2" s="3" t="s">
        <v>91</v>
      </c>
      <c r="J2" s="45" t="s">
        <v>92</v>
      </c>
      <c r="K2" s="45" t="s">
        <v>10</v>
      </c>
      <c r="L2" s="3" t="s">
        <v>93</v>
      </c>
      <c r="M2" s="3" t="s">
        <v>94</v>
      </c>
      <c r="N2" s="3" t="s">
        <v>95</v>
      </c>
      <c r="O2" s="3" t="s">
        <v>30</v>
      </c>
    </row>
    <row r="3" spans="1:15" ht="17.25">
      <c r="A3" s="53"/>
      <c r="B3" s="53"/>
      <c r="C3" s="3" t="s">
        <v>96</v>
      </c>
      <c r="D3" s="3" t="s">
        <v>96</v>
      </c>
      <c r="E3" s="3" t="s">
        <v>96</v>
      </c>
      <c r="F3" s="3" t="s">
        <v>41</v>
      </c>
      <c r="G3" s="3" t="s">
        <v>41</v>
      </c>
      <c r="H3" s="3" t="s">
        <v>97</v>
      </c>
      <c r="I3" s="3" t="s">
        <v>98</v>
      </c>
      <c r="J3" s="3" t="s">
        <v>96</v>
      </c>
      <c r="K3" s="3" t="s">
        <v>42</v>
      </c>
      <c r="L3" s="13" t="s">
        <v>99</v>
      </c>
      <c r="M3" s="13" t="s">
        <v>99</v>
      </c>
      <c r="N3" s="13" t="s">
        <v>99</v>
      </c>
      <c r="O3" s="13" t="s">
        <v>99</v>
      </c>
    </row>
    <row r="4" spans="1:15" s="39" customFormat="1">
      <c r="A4" s="39" t="s">
        <v>46</v>
      </c>
      <c r="B4" s="39" t="s">
        <v>47</v>
      </c>
      <c r="C4" s="40">
        <v>100</v>
      </c>
      <c r="D4" s="40">
        <v>9.8000000000000007</v>
      </c>
      <c r="E4" s="40">
        <v>0.37</v>
      </c>
      <c r="F4" s="40">
        <v>20.91</v>
      </c>
      <c r="G4" s="40">
        <v>18.13</v>
      </c>
      <c r="H4" s="44">
        <v>699.90457066740896</v>
      </c>
      <c r="I4" s="44">
        <v>12686.299495057337</v>
      </c>
      <c r="J4" s="40">
        <v>98.43</v>
      </c>
      <c r="K4" s="40">
        <v>1412</v>
      </c>
      <c r="L4" s="41">
        <v>50.125816153184928</v>
      </c>
      <c r="M4" s="41">
        <v>5.5947150301837461</v>
      </c>
      <c r="N4" s="41">
        <v>6.3394942516659697E-2</v>
      </c>
      <c r="O4" s="41">
        <v>0</v>
      </c>
    </row>
    <row r="5" spans="1:15" s="39" customFormat="1">
      <c r="A5" s="39" t="s">
        <v>49</v>
      </c>
      <c r="B5" s="39" t="s">
        <v>50</v>
      </c>
      <c r="C5" s="32">
        <v>0</v>
      </c>
      <c r="D5" s="32">
        <v>4.24</v>
      </c>
      <c r="E5" s="32">
        <v>7.37</v>
      </c>
      <c r="F5" s="32">
        <v>18.21</v>
      </c>
      <c r="G5" s="32">
        <v>16.079999999999998</v>
      </c>
      <c r="H5" s="32">
        <v>570</v>
      </c>
      <c r="I5" s="33">
        <v>9163</v>
      </c>
      <c r="J5" s="32">
        <v>92.8</v>
      </c>
      <c r="K5" s="33">
        <v>1020</v>
      </c>
      <c r="L5" s="34">
        <v>49.5</v>
      </c>
      <c r="M5" s="34">
        <v>5.5</v>
      </c>
      <c r="N5" s="41">
        <v>1.5</v>
      </c>
      <c r="O5" s="41">
        <v>0.05</v>
      </c>
    </row>
    <row r="6" spans="1:15" s="39" customFormat="1">
      <c r="A6" s="39" t="s">
        <v>53</v>
      </c>
      <c r="B6" s="39" t="s">
        <v>54</v>
      </c>
      <c r="C6" s="32">
        <v>0</v>
      </c>
      <c r="D6" s="32">
        <v>9.1</v>
      </c>
      <c r="E6" s="32">
        <v>3.08</v>
      </c>
      <c r="F6" s="32">
        <v>20.079999999999998</v>
      </c>
      <c r="G6" s="32">
        <v>17.149999999999999</v>
      </c>
      <c r="H6" s="32">
        <v>717</v>
      </c>
      <c r="I6" s="33">
        <v>8466</v>
      </c>
      <c r="J6" s="32">
        <v>97.8</v>
      </c>
      <c r="K6" s="33">
        <v>1125</v>
      </c>
      <c r="L6" s="34">
        <v>50.5</v>
      </c>
      <c r="M6" s="34">
        <v>5.9</v>
      </c>
      <c r="N6" s="41">
        <v>1.1000000000000001</v>
      </c>
      <c r="O6" s="41">
        <v>0.05</v>
      </c>
    </row>
    <row r="7" spans="1:15" s="39" customFormat="1">
      <c r="A7" s="39" t="s">
        <v>55</v>
      </c>
      <c r="B7" s="39" t="s">
        <v>56</v>
      </c>
      <c r="C7" s="32">
        <v>40</v>
      </c>
      <c r="D7" s="32">
        <v>3.69</v>
      </c>
      <c r="E7" s="32">
        <v>1.56</v>
      </c>
      <c r="F7" s="32">
        <v>19.84</v>
      </c>
      <c r="G7" s="32">
        <v>17.7</v>
      </c>
      <c r="H7" s="32">
        <v>744</v>
      </c>
      <c r="I7" s="33">
        <v>13098</v>
      </c>
      <c r="J7" s="32">
        <v>98.8</v>
      </c>
      <c r="K7" s="33">
        <v>1200</v>
      </c>
      <c r="L7" s="34">
        <v>47.855999999999995</v>
      </c>
      <c r="M7" s="34">
        <v>6.2640000000000002</v>
      </c>
      <c r="N7" s="41">
        <v>0.19999999999999998</v>
      </c>
      <c r="O7" s="41">
        <v>4.36E-2</v>
      </c>
    </row>
    <row r="8" spans="1:15" s="39" customFormat="1">
      <c r="A8" s="39" t="s">
        <v>58</v>
      </c>
      <c r="B8" s="39" t="s">
        <v>59</v>
      </c>
      <c r="C8" s="32">
        <v>100</v>
      </c>
      <c r="D8" s="32">
        <v>5.0999999999999996</v>
      </c>
      <c r="E8" s="32">
        <v>0.72</v>
      </c>
      <c r="F8" s="32">
        <v>21.21</v>
      </c>
      <c r="G8" s="32">
        <v>18.72</v>
      </c>
      <c r="H8" s="32">
        <v>635</v>
      </c>
      <c r="I8" s="33">
        <v>11982</v>
      </c>
      <c r="J8" s="32">
        <v>96.9</v>
      </c>
      <c r="K8" s="33">
        <v>1295</v>
      </c>
      <c r="L8" s="34">
        <v>47.765000000000001</v>
      </c>
      <c r="M8" s="34">
        <v>6.165</v>
      </c>
      <c r="N8" s="42">
        <v>0.27500000000000002</v>
      </c>
      <c r="O8" s="42">
        <v>0</v>
      </c>
    </row>
    <row r="9" spans="1:15" s="39" customFormat="1">
      <c r="A9" s="39" t="s">
        <v>61</v>
      </c>
      <c r="B9" s="39" t="s">
        <v>62</v>
      </c>
      <c r="C9" s="32">
        <v>0</v>
      </c>
      <c r="D9" s="32">
        <v>9.6999999999999993</v>
      </c>
      <c r="E9" s="32">
        <v>3.96</v>
      </c>
      <c r="F9" s="32">
        <v>21.29</v>
      </c>
      <c r="G9" s="32">
        <v>17.649999999999999</v>
      </c>
      <c r="H9" s="32">
        <v>565</v>
      </c>
      <c r="I9" s="33">
        <v>10060</v>
      </c>
      <c r="J9" s="32">
        <v>92.1</v>
      </c>
      <c r="K9" s="33">
        <v>1480</v>
      </c>
      <c r="L9" s="34">
        <v>51.1</v>
      </c>
      <c r="M9" s="34">
        <v>6.87</v>
      </c>
      <c r="N9" s="42">
        <v>4.66</v>
      </c>
      <c r="O9" s="42">
        <v>0.44</v>
      </c>
    </row>
    <row r="10" spans="1:15" s="39" customFormat="1">
      <c r="A10" s="39" t="s">
        <v>63</v>
      </c>
      <c r="B10" s="39" t="s">
        <v>64</v>
      </c>
      <c r="C10" s="32">
        <v>50</v>
      </c>
      <c r="D10" s="32">
        <v>9.1999999999999993</v>
      </c>
      <c r="E10" s="32">
        <v>6.51</v>
      </c>
      <c r="F10" s="32">
        <v>20.239999999999998</v>
      </c>
      <c r="G10" s="32">
        <v>16.97</v>
      </c>
      <c r="H10" s="32">
        <v>500</v>
      </c>
      <c r="I10" s="33">
        <v>8493</v>
      </c>
      <c r="J10" s="32">
        <v>95.8</v>
      </c>
      <c r="K10" s="33">
        <v>1208</v>
      </c>
      <c r="L10" s="34">
        <v>47.41</v>
      </c>
      <c r="M10" s="34">
        <v>5.8725000000000005</v>
      </c>
      <c r="N10" s="42">
        <v>0.85499999999999998</v>
      </c>
      <c r="O10" s="42">
        <v>7.4999999999999997E-2</v>
      </c>
    </row>
    <row r="11" spans="1:15" s="39" customFormat="1">
      <c r="A11" s="39" t="s">
        <v>65</v>
      </c>
      <c r="B11" s="39" t="s">
        <v>66</v>
      </c>
      <c r="C11" s="32">
        <v>50</v>
      </c>
      <c r="D11" s="32">
        <v>12.88</v>
      </c>
      <c r="E11" s="32">
        <v>3.76</v>
      </c>
      <c r="F11" s="32">
        <v>20.56</v>
      </c>
      <c r="G11" s="32">
        <v>16.39</v>
      </c>
      <c r="H11" s="32">
        <v>389</v>
      </c>
      <c r="I11" s="33">
        <v>6392</v>
      </c>
      <c r="J11" s="32">
        <v>91.7</v>
      </c>
      <c r="K11" s="33">
        <v>1102</v>
      </c>
      <c r="L11" s="34">
        <v>48.081165329296056</v>
      </c>
      <c r="M11" s="34">
        <v>6.198032953347516</v>
      </c>
      <c r="N11" s="42">
        <v>1.1466358307536224</v>
      </c>
      <c r="O11" s="42">
        <v>0.105</v>
      </c>
    </row>
    <row r="12" spans="1:15" s="39" customFormat="1">
      <c r="A12" s="39" t="s">
        <v>67</v>
      </c>
      <c r="B12" s="39" t="s">
        <v>68</v>
      </c>
      <c r="C12" s="32">
        <v>50</v>
      </c>
      <c r="D12" s="32">
        <v>12.02</v>
      </c>
      <c r="E12" s="32">
        <v>10.32</v>
      </c>
      <c r="F12" s="32">
        <v>20.27</v>
      </c>
      <c r="G12" s="32">
        <v>16.34</v>
      </c>
      <c r="H12" s="32">
        <v>517</v>
      </c>
      <c r="I12" s="33">
        <v>8498</v>
      </c>
      <c r="J12" s="32">
        <v>96</v>
      </c>
      <c r="K12" s="33">
        <v>1128</v>
      </c>
      <c r="L12" s="34">
        <v>46.034999999999997</v>
      </c>
      <c r="M12" s="34">
        <v>6.0575000000000001</v>
      </c>
      <c r="N12" s="42">
        <v>1.8625</v>
      </c>
      <c r="O12" s="42">
        <v>0.11</v>
      </c>
    </row>
    <row r="13" spans="1:15" s="39" customFormat="1">
      <c r="A13" s="39" t="s">
        <v>69</v>
      </c>
      <c r="B13" s="39" t="s">
        <v>70</v>
      </c>
      <c r="C13" s="32">
        <v>50</v>
      </c>
      <c r="D13" s="32">
        <v>7.05</v>
      </c>
      <c r="E13" s="32">
        <v>3.73</v>
      </c>
      <c r="F13" s="32">
        <v>20.399999999999999</v>
      </c>
      <c r="G13" s="32">
        <v>17.329999999999998</v>
      </c>
      <c r="H13" s="32">
        <v>579</v>
      </c>
      <c r="I13" s="33">
        <v>10053</v>
      </c>
      <c r="J13" s="32">
        <v>94.9</v>
      </c>
      <c r="K13" s="33">
        <v>1096</v>
      </c>
      <c r="L13" s="34">
        <v>46.022500000000001</v>
      </c>
      <c r="M13" s="34">
        <v>5.6750000000000007</v>
      </c>
      <c r="N13" s="42">
        <v>1.0574999999999999</v>
      </c>
      <c r="O13" s="42">
        <v>0.08</v>
      </c>
    </row>
    <row r="14" spans="1:15" s="39" customFormat="1">
      <c r="A14" s="39" t="s">
        <v>71</v>
      </c>
      <c r="B14" s="39" t="s">
        <v>72</v>
      </c>
      <c r="C14" s="32">
        <v>50</v>
      </c>
      <c r="D14" s="32">
        <v>10.55</v>
      </c>
      <c r="E14" s="32">
        <v>5.69</v>
      </c>
      <c r="F14" s="32">
        <v>19.88</v>
      </c>
      <c r="G14" s="32">
        <v>16.420000000000002</v>
      </c>
      <c r="H14" s="32">
        <v>453</v>
      </c>
      <c r="I14" s="33">
        <v>7436</v>
      </c>
      <c r="J14" s="32">
        <v>92.4</v>
      </c>
      <c r="K14" s="33">
        <v>1422</v>
      </c>
      <c r="L14" s="34">
        <v>46.3125</v>
      </c>
      <c r="M14" s="34">
        <v>6.1025</v>
      </c>
      <c r="N14" s="42">
        <v>0.36250000000000004</v>
      </c>
      <c r="O14" s="42">
        <v>4.5000000000000005E-2</v>
      </c>
    </row>
    <row r="15" spans="1:15" s="39" customFormat="1">
      <c r="A15" s="39" t="s">
        <v>73</v>
      </c>
      <c r="B15" s="39" t="s">
        <v>74</v>
      </c>
      <c r="C15" s="32">
        <v>50</v>
      </c>
      <c r="D15" s="32">
        <v>11.52</v>
      </c>
      <c r="E15" s="32">
        <v>1.39</v>
      </c>
      <c r="F15" s="32">
        <v>20.51</v>
      </c>
      <c r="G15" s="32">
        <v>16.760000000000002</v>
      </c>
      <c r="H15" s="32">
        <v>539</v>
      </c>
      <c r="I15" s="33">
        <v>9053</v>
      </c>
      <c r="J15" s="32">
        <v>97.3</v>
      </c>
      <c r="K15" s="33">
        <v>1079</v>
      </c>
      <c r="L15" s="34">
        <v>47.4</v>
      </c>
      <c r="M15" s="34">
        <v>5.6924999999999999</v>
      </c>
      <c r="N15" s="42">
        <v>0.63749999999999996</v>
      </c>
      <c r="O15" s="42">
        <v>6.5000000000000002E-2</v>
      </c>
    </row>
    <row r="16" spans="1:15" s="39" customFormat="1">
      <c r="A16" s="39" t="s">
        <v>75</v>
      </c>
      <c r="B16" s="39" t="s">
        <v>76</v>
      </c>
      <c r="C16" s="32">
        <v>50</v>
      </c>
      <c r="D16" s="32">
        <v>9.39</v>
      </c>
      <c r="E16" s="32">
        <v>4.22</v>
      </c>
      <c r="F16" s="32">
        <v>19.649999999999999</v>
      </c>
      <c r="G16" s="32">
        <v>16.350000000000001</v>
      </c>
      <c r="H16" s="32">
        <v>515</v>
      </c>
      <c r="I16" s="33">
        <v>8500</v>
      </c>
      <c r="J16" s="32">
        <v>92.9</v>
      </c>
      <c r="K16" s="33">
        <v>1020</v>
      </c>
      <c r="L16" s="34">
        <v>46.022398836475745</v>
      </c>
      <c r="M16" s="34">
        <v>5.6546018877527828</v>
      </c>
      <c r="N16" s="42">
        <v>0.35088407435249314</v>
      </c>
      <c r="O16" s="42">
        <v>6.0000000000000005E-2</v>
      </c>
    </row>
    <row r="17" spans="1:15" s="39" customFormat="1">
      <c r="A17" s="39" t="s">
        <v>77</v>
      </c>
      <c r="B17" s="39" t="s">
        <v>100</v>
      </c>
      <c r="C17" s="32">
        <v>50</v>
      </c>
      <c r="D17" s="32">
        <v>10</v>
      </c>
      <c r="E17" s="32">
        <v>1.17</v>
      </c>
      <c r="F17" s="32">
        <v>19.79</v>
      </c>
      <c r="G17" s="32">
        <v>16.36</v>
      </c>
      <c r="H17" s="32">
        <v>526</v>
      </c>
      <c r="I17" s="33">
        <v>8603</v>
      </c>
      <c r="J17" s="32">
        <v>95.4</v>
      </c>
      <c r="K17" s="33">
        <v>1070</v>
      </c>
      <c r="L17" s="34">
        <v>49.532499999999999</v>
      </c>
      <c r="M17" s="34">
        <v>5.6825000000000001</v>
      </c>
      <c r="N17" s="42">
        <v>0.53750000000000009</v>
      </c>
      <c r="O17" s="42">
        <v>3.5000000000000003E-2</v>
      </c>
    </row>
    <row r="18" spans="1:15" s="39" customFormat="1">
      <c r="A18" s="39" t="s">
        <v>79</v>
      </c>
      <c r="B18" s="39" t="s">
        <v>101</v>
      </c>
      <c r="C18" s="32">
        <v>50</v>
      </c>
      <c r="D18" s="32">
        <v>9.7200000000000006</v>
      </c>
      <c r="E18" s="32">
        <v>1.52</v>
      </c>
      <c r="F18" s="32">
        <v>19.86</v>
      </c>
      <c r="G18" s="32">
        <v>16.399999999999999</v>
      </c>
      <c r="H18" s="32">
        <v>525</v>
      </c>
      <c r="I18" s="33">
        <v>8611</v>
      </c>
      <c r="J18" s="32">
        <v>97.6</v>
      </c>
      <c r="K18" s="33">
        <v>1041</v>
      </c>
      <c r="L18" s="34">
        <v>46.504999999999995</v>
      </c>
      <c r="M18" s="34">
        <v>6.1624999999999996</v>
      </c>
      <c r="N18" s="42">
        <v>2.125</v>
      </c>
      <c r="O18" s="42">
        <v>0.04</v>
      </c>
    </row>
    <row r="19" spans="1:15" s="39" customFormat="1">
      <c r="A19" s="39" t="s">
        <v>81</v>
      </c>
      <c r="B19" s="39" t="s">
        <v>102</v>
      </c>
      <c r="C19" s="32">
        <v>0</v>
      </c>
      <c r="D19" s="32">
        <v>4.26</v>
      </c>
      <c r="E19" s="32">
        <v>5.5</v>
      </c>
      <c r="F19" s="32">
        <v>20.12</v>
      </c>
      <c r="G19" s="32">
        <v>17.87</v>
      </c>
      <c r="H19" s="32">
        <v>611</v>
      </c>
      <c r="I19" s="33">
        <v>10926</v>
      </c>
      <c r="J19" s="32">
        <v>92.9</v>
      </c>
      <c r="K19" s="33">
        <v>1162</v>
      </c>
      <c r="L19" s="34">
        <v>50.078354179999998</v>
      </c>
      <c r="M19" s="34">
        <v>7.7515706409999998</v>
      </c>
      <c r="N19" s="42">
        <v>2.6154671289999998</v>
      </c>
      <c r="O19" s="42">
        <v>0</v>
      </c>
    </row>
    <row r="20" spans="1:15" s="39" customFormat="1">
      <c r="A20" s="39" t="s">
        <v>83</v>
      </c>
      <c r="B20" s="39" t="s">
        <v>103</v>
      </c>
      <c r="C20" s="32">
        <v>50</v>
      </c>
      <c r="D20" s="32">
        <v>8.6</v>
      </c>
      <c r="E20" s="32">
        <v>4.25</v>
      </c>
      <c r="F20" s="32">
        <v>20.53</v>
      </c>
      <c r="G20" s="32">
        <v>19.04</v>
      </c>
      <c r="H20" s="32">
        <v>554</v>
      </c>
      <c r="I20" s="33">
        <v>10553</v>
      </c>
      <c r="J20" s="32">
        <v>97.7</v>
      </c>
      <c r="K20" s="33">
        <v>1320</v>
      </c>
      <c r="L20" s="34">
        <v>47.322500000000005</v>
      </c>
      <c r="M20" s="34">
        <v>5.9574999999999996</v>
      </c>
      <c r="N20" s="42">
        <v>1.8825000000000001</v>
      </c>
      <c r="O20" s="42">
        <v>0.06</v>
      </c>
    </row>
    <row r="21" spans="1:15" s="39" customFormat="1">
      <c r="A21" s="39" t="s">
        <v>85</v>
      </c>
      <c r="B21" s="39" t="s">
        <v>104</v>
      </c>
      <c r="C21" s="32">
        <v>50</v>
      </c>
      <c r="D21" s="32">
        <v>13.3</v>
      </c>
      <c r="E21" s="32">
        <v>1.28</v>
      </c>
      <c r="F21" s="32">
        <v>21.04</v>
      </c>
      <c r="G21" s="32">
        <v>16.73</v>
      </c>
      <c r="H21" s="32">
        <v>518</v>
      </c>
      <c r="I21" s="33">
        <v>8665</v>
      </c>
      <c r="J21" s="32">
        <v>97.1</v>
      </c>
      <c r="K21" s="33">
        <v>1156</v>
      </c>
      <c r="L21" s="34">
        <v>50.84</v>
      </c>
      <c r="M21" s="34">
        <v>4.96</v>
      </c>
      <c r="N21" s="42">
        <v>0.85</v>
      </c>
      <c r="O21" s="42">
        <v>0</v>
      </c>
    </row>
    <row r="22" spans="1:15" s="39" customFormat="1"/>
    <row r="23" spans="1:15" s="39" customFormat="1"/>
  </sheetData>
  <mergeCells count="5">
    <mergeCell ref="A1:A3"/>
    <mergeCell ref="D1:K1"/>
    <mergeCell ref="L1:O1"/>
    <mergeCell ref="C1:C2"/>
    <mergeCell ref="B1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AFE8D-6914-456C-BA04-2E68D702EA59}">
  <sheetPr>
    <tabColor theme="5" tint="-0.249977111117893"/>
  </sheetPr>
  <dimension ref="A1:G20"/>
  <sheetViews>
    <sheetView zoomScale="70" zoomScaleNormal="70" workbookViewId="0">
      <selection sqref="A1:A2"/>
    </sheetView>
  </sheetViews>
  <sheetFormatPr defaultColWidth="8.85546875" defaultRowHeight="15"/>
  <cols>
    <col min="1" max="1" width="14.5703125" style="1" customWidth="1"/>
    <col min="2" max="2" width="30.140625" style="1" customWidth="1"/>
    <col min="3" max="7" width="20.7109375" style="1" customWidth="1"/>
    <col min="8" max="16384" width="8.85546875" style="1"/>
  </cols>
  <sheetData>
    <row r="1" spans="1:7" ht="33">
      <c r="A1" s="53" t="s">
        <v>0</v>
      </c>
      <c r="B1" s="53" t="s">
        <v>1</v>
      </c>
      <c r="C1" s="46" t="s">
        <v>105</v>
      </c>
      <c r="D1" s="46" t="s">
        <v>106</v>
      </c>
      <c r="E1" s="46" t="s">
        <v>107</v>
      </c>
      <c r="F1" s="46" t="s">
        <v>108</v>
      </c>
      <c r="G1" s="47" t="s">
        <v>109</v>
      </c>
    </row>
    <row r="2" spans="1:7" ht="17.25">
      <c r="A2" s="53"/>
      <c r="B2" s="53"/>
      <c r="C2" s="13" t="s">
        <v>110</v>
      </c>
      <c r="D2" s="13" t="s">
        <v>111</v>
      </c>
      <c r="E2" s="13" t="s">
        <v>112</v>
      </c>
      <c r="F2" s="13" t="s">
        <v>112</v>
      </c>
      <c r="G2" s="13" t="s">
        <v>96</v>
      </c>
    </row>
    <row r="3" spans="1:7">
      <c r="A3" s="39" t="s">
        <v>46</v>
      </c>
      <c r="B3" s="39" t="s">
        <v>47</v>
      </c>
      <c r="C3" s="21">
        <v>113.13038674033146</v>
      </c>
      <c r="D3" s="22">
        <v>244.13190495383012</v>
      </c>
      <c r="E3" s="22">
        <v>336.95704823613369</v>
      </c>
      <c r="F3" s="21">
        <v>21.958333333333332</v>
      </c>
      <c r="G3" s="21">
        <v>82.97816134178278</v>
      </c>
    </row>
    <row r="4" spans="1:7">
      <c r="A4" s="39" t="s">
        <v>49</v>
      </c>
      <c r="B4" s="39" t="s">
        <v>50</v>
      </c>
      <c r="C4" s="21">
        <v>97.749171270718222</v>
      </c>
      <c r="D4" s="22">
        <v>48238.287643878924</v>
      </c>
      <c r="E4" s="22">
        <v>785.741241126913</v>
      </c>
      <c r="F4" s="21">
        <v>217.65625</v>
      </c>
      <c r="G4" s="21">
        <v>67.954461640752967</v>
      </c>
    </row>
    <row r="5" spans="1:7">
      <c r="A5" s="39" t="s">
        <v>53</v>
      </c>
      <c r="B5" s="39" t="s">
        <v>54</v>
      </c>
      <c r="C5" s="21">
        <v>81.021311475409846</v>
      </c>
      <c r="D5" s="22">
        <v>29237.350834886547</v>
      </c>
      <c r="E5" s="22">
        <v>352.50312179421041</v>
      </c>
      <c r="F5" s="21">
        <v>103.66666666666667</v>
      </c>
      <c r="G5" s="21">
        <v>66.347302190796313</v>
      </c>
    </row>
    <row r="6" spans="1:7">
      <c r="A6" s="39" t="s">
        <v>55</v>
      </c>
      <c r="B6" s="39" t="s">
        <v>56</v>
      </c>
      <c r="C6" s="21">
        <v>111.63278688524592</v>
      </c>
      <c r="D6" s="22">
        <v>5416.159967966074</v>
      </c>
      <c r="E6" s="22">
        <v>342.77618990859281</v>
      </c>
      <c r="F6" s="21">
        <v>68.375</v>
      </c>
      <c r="G6" s="21">
        <v>79.620942138200405</v>
      </c>
    </row>
    <row r="7" spans="1:7">
      <c r="A7" s="39" t="s">
        <v>58</v>
      </c>
      <c r="B7" s="39" t="s">
        <v>59</v>
      </c>
      <c r="C7" s="21">
        <v>124.74640883977899</v>
      </c>
      <c r="D7" s="22">
        <v>52.218762626117467</v>
      </c>
      <c r="E7" s="22">
        <v>140.03648284007474</v>
      </c>
      <c r="F7" s="21">
        <v>20.774193548387096</v>
      </c>
      <c r="G7" s="21">
        <v>80.421050135298117</v>
      </c>
    </row>
    <row r="8" spans="1:7">
      <c r="A8" s="39" t="s">
        <v>61</v>
      </c>
      <c r="B8" s="39" t="s">
        <v>62</v>
      </c>
      <c r="C8" s="21">
        <v>110.16603773584906</v>
      </c>
      <c r="D8" s="22">
        <v>7288.2784050914415</v>
      </c>
      <c r="E8" s="22">
        <v>947.70614699659973</v>
      </c>
      <c r="F8" s="21">
        <v>177.1875</v>
      </c>
      <c r="G8" s="21">
        <v>80.409227099579894</v>
      </c>
    </row>
    <row r="9" spans="1:7">
      <c r="A9" s="39" t="s">
        <v>63</v>
      </c>
      <c r="B9" s="39" t="s">
        <v>64</v>
      </c>
      <c r="C9" s="21">
        <v>99.856353591160158</v>
      </c>
      <c r="D9" s="22">
        <v>9827.1958973670389</v>
      </c>
      <c r="E9" s="22">
        <v>369.06768133246669</v>
      </c>
      <c r="F9" s="21">
        <v>139.08333333333334</v>
      </c>
      <c r="G9" s="21">
        <v>70.471610629437009</v>
      </c>
    </row>
    <row r="10" spans="1:7">
      <c r="A10" s="39" t="s">
        <v>65</v>
      </c>
      <c r="B10" s="39" t="s">
        <v>66</v>
      </c>
      <c r="C10" s="21">
        <v>103.87166666666663</v>
      </c>
      <c r="D10" s="22">
        <v>7648.0210432667773</v>
      </c>
      <c r="E10" s="22">
        <v>525.43135160854979</v>
      </c>
      <c r="F10" s="21">
        <v>138.84375</v>
      </c>
      <c r="G10" s="21">
        <v>74.101304252489626</v>
      </c>
    </row>
    <row r="11" spans="1:7">
      <c r="A11" s="39" t="s">
        <v>67</v>
      </c>
      <c r="B11" s="39" t="s">
        <v>68</v>
      </c>
      <c r="C11" s="21">
        <v>93.927624309392215</v>
      </c>
      <c r="D11" s="22">
        <v>14749.818632761408</v>
      </c>
      <c r="E11" s="22">
        <v>780.21431279576075</v>
      </c>
      <c r="F11" s="21">
        <v>210.5</v>
      </c>
      <c r="G11" s="21">
        <v>72.355736096076555</v>
      </c>
    </row>
    <row r="12" spans="1:7">
      <c r="A12" s="39" t="s">
        <v>69</v>
      </c>
      <c r="B12" s="39" t="s">
        <v>70</v>
      </c>
      <c r="C12" s="21">
        <v>121.17000000000003</v>
      </c>
      <c r="D12" s="22">
        <v>3421.1775476604685</v>
      </c>
      <c r="E12" s="22">
        <v>677.33287610563389</v>
      </c>
      <c r="F12" s="21">
        <v>142.5625</v>
      </c>
      <c r="G12" s="21">
        <v>72.718124564694207</v>
      </c>
    </row>
    <row r="13" spans="1:7">
      <c r="A13" s="39" t="s">
        <v>71</v>
      </c>
      <c r="B13" s="39" t="s">
        <v>72</v>
      </c>
      <c r="C13" s="21">
        <v>108.12249999999999</v>
      </c>
      <c r="D13" s="22">
        <v>646.13350700275225</v>
      </c>
      <c r="E13" s="22">
        <v>189.27696252198569</v>
      </c>
      <c r="F13" s="21">
        <v>160.75624999999999</v>
      </c>
      <c r="G13" s="21">
        <v>77.278177863948216</v>
      </c>
    </row>
    <row r="14" spans="1:7">
      <c r="A14" s="39" t="s">
        <v>73</v>
      </c>
      <c r="B14" s="39" t="s">
        <v>74</v>
      </c>
      <c r="C14" s="21">
        <v>96.764640883977904</v>
      </c>
      <c r="D14" s="22">
        <v>4464.3619599521635</v>
      </c>
      <c r="E14" s="22">
        <v>320.96051883251857</v>
      </c>
      <c r="F14" s="21">
        <v>57.65625</v>
      </c>
      <c r="G14" s="21">
        <v>78.444172439498118</v>
      </c>
    </row>
    <row r="15" spans="1:7">
      <c r="A15" s="39" t="s">
        <v>75</v>
      </c>
      <c r="B15" s="39" t="s">
        <v>76</v>
      </c>
      <c r="C15" s="21">
        <v>108.98066298342535</v>
      </c>
      <c r="D15" s="22">
        <v>20416.292101838437</v>
      </c>
      <c r="E15" s="22">
        <v>192.14950784924457</v>
      </c>
      <c r="F15" s="21">
        <v>176</v>
      </c>
      <c r="G15" s="21">
        <v>67.959266338261173</v>
      </c>
    </row>
    <row r="16" spans="1:7">
      <c r="A16" s="39" t="s">
        <v>77</v>
      </c>
      <c r="B16" s="39" t="s">
        <v>100</v>
      </c>
      <c r="C16" s="21">
        <v>94.545827991452981</v>
      </c>
      <c r="D16" s="22">
        <v>2796.025129003729</v>
      </c>
      <c r="E16" s="22">
        <v>348.8477453243226</v>
      </c>
      <c r="F16" s="21">
        <v>66.468085106382972</v>
      </c>
      <c r="G16" s="21">
        <v>78.448614773111288</v>
      </c>
    </row>
    <row r="17" spans="1:7">
      <c r="A17" s="39" t="s">
        <v>79</v>
      </c>
      <c r="B17" s="39" t="s">
        <v>101</v>
      </c>
      <c r="C17" s="21">
        <v>92.729088753387487</v>
      </c>
      <c r="D17" s="22">
        <v>800.14891928753502</v>
      </c>
      <c r="E17" s="22">
        <v>600.38573671144104</v>
      </c>
      <c r="F17" s="21">
        <v>37.326086956521742</v>
      </c>
      <c r="G17" s="21">
        <v>78.47618990920418</v>
      </c>
    </row>
    <row r="18" spans="1:7">
      <c r="A18" s="39" t="s">
        <v>81</v>
      </c>
      <c r="B18" s="39" t="s">
        <v>102</v>
      </c>
      <c r="C18" s="21">
        <v>90.594214876033021</v>
      </c>
      <c r="D18" s="22">
        <v>23261.056408477445</v>
      </c>
      <c r="E18" s="22">
        <v>717.6342279455198</v>
      </c>
      <c r="F18" s="21">
        <v>122.43333333333334</v>
      </c>
      <c r="G18" s="21">
        <v>70.531812314450661</v>
      </c>
    </row>
    <row r="19" spans="1:7">
      <c r="A19" s="39" t="s">
        <v>83</v>
      </c>
      <c r="B19" s="39" t="s">
        <v>103</v>
      </c>
      <c r="C19" s="21">
        <v>92.68563535911602</v>
      </c>
      <c r="D19" s="22">
        <v>7424.9569391670193</v>
      </c>
      <c r="E19" s="22">
        <v>428.51144301260177</v>
      </c>
      <c r="F19" s="21">
        <v>87.166666666666671</v>
      </c>
      <c r="G19" s="21">
        <v>69.396609398678876</v>
      </c>
    </row>
    <row r="20" spans="1:7">
      <c r="A20" s="39" t="s">
        <v>85</v>
      </c>
      <c r="B20" s="39" t="s">
        <v>104</v>
      </c>
      <c r="C20" s="21">
        <v>103.89725682365912</v>
      </c>
      <c r="D20" s="22">
        <v>663.52431077665813</v>
      </c>
      <c r="E20" s="22">
        <v>516.86271236132643</v>
      </c>
      <c r="F20" s="21">
        <v>54.230769230769234</v>
      </c>
      <c r="G20" s="21">
        <v>79.697087069188271</v>
      </c>
    </row>
  </sheetData>
  <mergeCells count="2">
    <mergeCell ref="B1:B2"/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E7CBF-2ACF-4304-8A34-75BBEFDD01D9}">
  <sheetPr>
    <tabColor rgb="FFFFC000"/>
  </sheetPr>
  <dimension ref="A1:J23"/>
  <sheetViews>
    <sheetView zoomScale="70" zoomScaleNormal="70" workbookViewId="0">
      <selection sqref="A1:A5"/>
    </sheetView>
  </sheetViews>
  <sheetFormatPr defaultColWidth="8.85546875" defaultRowHeight="15"/>
  <cols>
    <col min="1" max="1" width="14.5703125" style="1" customWidth="1"/>
    <col min="2" max="2" width="30.140625" style="1" customWidth="1"/>
    <col min="3" max="9" width="31" style="1" customWidth="1"/>
    <col min="10" max="10" width="25.28515625" style="1" customWidth="1"/>
    <col min="11" max="16384" width="8.85546875" style="1"/>
  </cols>
  <sheetData>
    <row r="1" spans="1:10" ht="47.25">
      <c r="A1" s="53" t="s">
        <v>0</v>
      </c>
      <c r="B1" s="53" t="s">
        <v>1</v>
      </c>
      <c r="C1" s="36" t="s">
        <v>113</v>
      </c>
      <c r="D1" s="36" t="s">
        <v>114</v>
      </c>
      <c r="E1" s="36" t="s">
        <v>115</v>
      </c>
      <c r="F1" s="36" t="s">
        <v>116</v>
      </c>
      <c r="G1" s="36" t="s">
        <v>117</v>
      </c>
      <c r="H1" s="36" t="s">
        <v>118</v>
      </c>
      <c r="I1" s="36" t="s">
        <v>119</v>
      </c>
    </row>
    <row r="2" spans="1:10" ht="90">
      <c r="A2" s="53"/>
      <c r="B2" s="53"/>
      <c r="C2" s="1" t="s">
        <v>120</v>
      </c>
      <c r="D2" s="1" t="s">
        <v>121</v>
      </c>
      <c r="E2" s="1" t="s">
        <v>121</v>
      </c>
      <c r="F2" s="1" t="s">
        <v>121</v>
      </c>
      <c r="G2" s="1" t="s">
        <v>121</v>
      </c>
      <c r="H2" s="1" t="s">
        <v>121</v>
      </c>
      <c r="I2" s="1" t="s">
        <v>121</v>
      </c>
      <c r="J2" s="49" t="s">
        <v>122</v>
      </c>
    </row>
    <row r="3" spans="1:10" ht="58.15" customHeight="1">
      <c r="A3" s="53"/>
      <c r="B3" s="53"/>
      <c r="C3" s="43" t="s">
        <v>123</v>
      </c>
      <c r="D3" s="43" t="s">
        <v>124</v>
      </c>
      <c r="E3" s="43" t="s">
        <v>125</v>
      </c>
      <c r="F3" s="43" t="s">
        <v>126</v>
      </c>
      <c r="G3" s="43" t="s">
        <v>127</v>
      </c>
      <c r="H3" s="43" t="s">
        <v>128</v>
      </c>
      <c r="I3" s="43" t="s">
        <v>129</v>
      </c>
    </row>
    <row r="4" spans="1:10" ht="58.15" customHeight="1">
      <c r="A4" s="53"/>
      <c r="B4" s="53"/>
      <c r="C4" s="43" t="s">
        <v>130</v>
      </c>
      <c r="D4" s="43" t="s">
        <v>131</v>
      </c>
      <c r="E4" s="43" t="s">
        <v>132</v>
      </c>
      <c r="F4" s="43" t="s">
        <v>133</v>
      </c>
      <c r="G4" s="43" t="s">
        <v>134</v>
      </c>
      <c r="H4" s="43" t="s">
        <v>135</v>
      </c>
      <c r="I4" s="43" t="s">
        <v>136</v>
      </c>
    </row>
    <row r="5" spans="1:10" ht="58.15" customHeight="1">
      <c r="A5" s="53"/>
      <c r="B5" s="53"/>
      <c r="C5" s="43" t="s">
        <v>137</v>
      </c>
      <c r="D5" s="43" t="s">
        <v>138</v>
      </c>
      <c r="E5" s="43" t="s">
        <v>139</v>
      </c>
      <c r="F5" s="43" t="s">
        <v>140</v>
      </c>
      <c r="G5" s="43" t="s">
        <v>141</v>
      </c>
      <c r="H5" s="43" t="s">
        <v>142</v>
      </c>
      <c r="I5" s="43" t="s">
        <v>143</v>
      </c>
    </row>
    <row r="6" spans="1:10">
      <c r="A6" s="39" t="s">
        <v>46</v>
      </c>
      <c r="B6" s="39" t="s">
        <v>47</v>
      </c>
      <c r="C6" s="1">
        <v>3</v>
      </c>
      <c r="D6" s="29">
        <v>2.33</v>
      </c>
      <c r="E6" s="29">
        <v>1.5</v>
      </c>
      <c r="F6" s="29">
        <v>1.18</v>
      </c>
      <c r="G6" s="29">
        <v>1.55</v>
      </c>
      <c r="H6" s="29">
        <v>1.45</v>
      </c>
      <c r="I6" s="29">
        <v>1.73</v>
      </c>
    </row>
    <row r="7" spans="1:10">
      <c r="A7" s="39" t="s">
        <v>49</v>
      </c>
      <c r="B7" s="39" t="s">
        <v>50</v>
      </c>
      <c r="C7" s="1">
        <v>2</v>
      </c>
      <c r="D7" s="29">
        <v>2.33</v>
      </c>
      <c r="E7" s="29">
        <v>2.11</v>
      </c>
      <c r="F7" s="29">
        <v>1.45</v>
      </c>
      <c r="G7" s="29">
        <v>1.64</v>
      </c>
      <c r="H7" s="29">
        <v>2</v>
      </c>
      <c r="I7" s="29">
        <v>2.27</v>
      </c>
    </row>
    <row r="8" spans="1:10">
      <c r="A8" s="39" t="s">
        <v>53</v>
      </c>
      <c r="B8" s="39" t="s">
        <v>54</v>
      </c>
      <c r="C8" s="1">
        <v>1</v>
      </c>
      <c r="D8" s="29">
        <v>2.33</v>
      </c>
      <c r="E8" s="29">
        <v>1.89</v>
      </c>
      <c r="F8" s="29">
        <v>2.09</v>
      </c>
      <c r="G8" s="29">
        <v>2.09</v>
      </c>
      <c r="H8" s="29">
        <v>1.73</v>
      </c>
      <c r="I8" s="29">
        <v>2.4500000000000002</v>
      </c>
    </row>
    <row r="9" spans="1:10">
      <c r="A9" s="39" t="s">
        <v>55</v>
      </c>
      <c r="B9" s="39" t="s">
        <v>56</v>
      </c>
      <c r="C9" s="1">
        <v>3</v>
      </c>
      <c r="D9" s="29">
        <v>1.56</v>
      </c>
      <c r="E9" s="29">
        <v>2.67</v>
      </c>
      <c r="F9" s="29">
        <v>1.73</v>
      </c>
      <c r="G9" s="29">
        <v>2.1800000000000002</v>
      </c>
      <c r="H9" s="29">
        <v>2.36</v>
      </c>
      <c r="I9" s="29">
        <v>2.4500000000000002</v>
      </c>
    </row>
    <row r="10" spans="1:10">
      <c r="A10" s="39" t="s">
        <v>58</v>
      </c>
      <c r="B10" s="39" t="s">
        <v>59</v>
      </c>
      <c r="C10" s="1">
        <v>2</v>
      </c>
      <c r="D10" s="29">
        <v>2.67</v>
      </c>
      <c r="E10" s="29">
        <v>1.25</v>
      </c>
      <c r="F10" s="29">
        <v>1.18</v>
      </c>
      <c r="G10" s="29">
        <v>1.27</v>
      </c>
      <c r="H10" s="29">
        <v>1</v>
      </c>
      <c r="I10" s="29">
        <v>1.27</v>
      </c>
    </row>
    <row r="11" spans="1:10">
      <c r="A11" s="39" t="s">
        <v>61</v>
      </c>
      <c r="B11" s="39" t="s">
        <v>62</v>
      </c>
      <c r="C11" s="1">
        <v>2</v>
      </c>
      <c r="D11" s="29">
        <v>1.6</v>
      </c>
      <c r="E11" s="29">
        <v>2.2999999999999998</v>
      </c>
      <c r="F11" s="29">
        <v>2.36</v>
      </c>
      <c r="G11" s="29">
        <v>2.09</v>
      </c>
      <c r="H11" s="29">
        <v>1.91</v>
      </c>
      <c r="I11" s="29">
        <v>2.27</v>
      </c>
    </row>
    <row r="12" spans="1:10">
      <c r="A12" s="39" t="s">
        <v>63</v>
      </c>
      <c r="B12" s="39" t="s">
        <v>64</v>
      </c>
      <c r="C12" s="1">
        <v>1</v>
      </c>
      <c r="D12" s="29">
        <v>1.6</v>
      </c>
      <c r="E12" s="29">
        <v>2.44</v>
      </c>
      <c r="F12" s="29">
        <v>1.91</v>
      </c>
      <c r="G12" s="29">
        <v>2</v>
      </c>
      <c r="H12" s="29">
        <v>1.82</v>
      </c>
      <c r="I12" s="29">
        <v>2.36</v>
      </c>
    </row>
    <row r="13" spans="1:10">
      <c r="A13" s="39" t="s">
        <v>65</v>
      </c>
      <c r="B13" s="39" t="s">
        <v>66</v>
      </c>
      <c r="C13" s="1">
        <v>1</v>
      </c>
      <c r="D13" s="29">
        <v>1.4</v>
      </c>
      <c r="E13" s="29">
        <v>2.2999999999999998</v>
      </c>
      <c r="F13" s="29">
        <v>2.64</v>
      </c>
      <c r="G13" s="29">
        <v>2.82</v>
      </c>
      <c r="H13" s="29">
        <v>1.82</v>
      </c>
      <c r="I13" s="29">
        <v>2.5499999999999998</v>
      </c>
    </row>
    <row r="14" spans="1:10">
      <c r="A14" s="39" t="s">
        <v>67</v>
      </c>
      <c r="B14" s="39" t="s">
        <v>68</v>
      </c>
      <c r="C14" s="1">
        <v>1</v>
      </c>
      <c r="D14" s="29">
        <v>1.8</v>
      </c>
      <c r="E14" s="29">
        <v>2.2200000000000002</v>
      </c>
      <c r="F14" s="29">
        <v>2.09</v>
      </c>
      <c r="G14" s="29">
        <v>1.82</v>
      </c>
      <c r="H14" s="29">
        <v>2.09</v>
      </c>
      <c r="I14" s="29">
        <v>2.64</v>
      </c>
    </row>
    <row r="15" spans="1:10">
      <c r="A15" s="39" t="s">
        <v>69</v>
      </c>
      <c r="B15" s="39" t="s">
        <v>70</v>
      </c>
      <c r="C15" s="1">
        <v>2</v>
      </c>
      <c r="D15" s="29">
        <v>1.9</v>
      </c>
      <c r="E15" s="29">
        <v>2</v>
      </c>
      <c r="F15" s="29">
        <v>1.91</v>
      </c>
      <c r="G15" s="29">
        <v>2.1800000000000002</v>
      </c>
      <c r="H15" s="29">
        <v>1.55</v>
      </c>
      <c r="I15" s="29">
        <v>2</v>
      </c>
    </row>
    <row r="16" spans="1:10">
      <c r="A16" s="39" t="s">
        <v>71</v>
      </c>
      <c r="B16" s="39" t="s">
        <v>72</v>
      </c>
      <c r="C16" s="1">
        <v>1</v>
      </c>
      <c r="D16" s="29">
        <v>2.4</v>
      </c>
      <c r="E16" s="29">
        <v>2.33</v>
      </c>
      <c r="F16" s="29">
        <v>2.1800000000000002</v>
      </c>
      <c r="G16" s="29">
        <v>2.1800000000000002</v>
      </c>
      <c r="H16" s="29">
        <v>1.73</v>
      </c>
      <c r="I16" s="29">
        <v>2.36</v>
      </c>
    </row>
    <row r="17" spans="1:9">
      <c r="A17" s="39" t="s">
        <v>73</v>
      </c>
      <c r="B17" s="39" t="s">
        <v>74</v>
      </c>
      <c r="C17" s="1">
        <v>2</v>
      </c>
      <c r="D17" s="29">
        <v>2</v>
      </c>
      <c r="E17" s="29">
        <v>1.78</v>
      </c>
      <c r="F17" s="29">
        <v>2.27</v>
      </c>
      <c r="G17" s="29">
        <v>2.09</v>
      </c>
      <c r="H17" s="29">
        <v>1.64</v>
      </c>
      <c r="I17" s="29">
        <v>2.1800000000000002</v>
      </c>
    </row>
    <row r="18" spans="1:9">
      <c r="A18" s="39" t="s">
        <v>75</v>
      </c>
      <c r="B18" s="39" t="s">
        <v>76</v>
      </c>
      <c r="C18" s="1">
        <v>1</v>
      </c>
      <c r="D18" s="29">
        <v>2.2999999999999998</v>
      </c>
      <c r="E18" s="29">
        <v>2</v>
      </c>
      <c r="F18" s="29">
        <v>1.64</v>
      </c>
      <c r="G18" s="29">
        <v>1.55</v>
      </c>
      <c r="H18" s="29">
        <v>1.73</v>
      </c>
      <c r="I18" s="29">
        <v>2.27</v>
      </c>
    </row>
    <row r="19" spans="1:9">
      <c r="A19" s="39" t="s">
        <v>77</v>
      </c>
      <c r="B19" s="39" t="s">
        <v>100</v>
      </c>
      <c r="C19" s="1">
        <v>1</v>
      </c>
      <c r="D19" s="29">
        <v>1.7</v>
      </c>
      <c r="E19" s="29">
        <v>2.11</v>
      </c>
      <c r="F19" s="29">
        <v>2.36</v>
      </c>
      <c r="G19" s="29">
        <v>1.82</v>
      </c>
      <c r="H19" s="29">
        <v>1.91</v>
      </c>
      <c r="I19" s="29">
        <v>2.5499999999999998</v>
      </c>
    </row>
    <row r="20" spans="1:9">
      <c r="A20" s="39" t="s">
        <v>79</v>
      </c>
      <c r="B20" s="39" t="s">
        <v>101</v>
      </c>
      <c r="C20" s="1">
        <v>1</v>
      </c>
      <c r="D20" s="29">
        <v>2.1</v>
      </c>
      <c r="E20" s="29">
        <v>1.89</v>
      </c>
      <c r="F20" s="29">
        <v>1.91</v>
      </c>
      <c r="G20" s="29">
        <v>1.73</v>
      </c>
      <c r="H20" s="29">
        <v>1.91</v>
      </c>
      <c r="I20" s="29">
        <v>2.09</v>
      </c>
    </row>
    <row r="21" spans="1:9">
      <c r="A21" s="39" t="s">
        <v>81</v>
      </c>
      <c r="B21" s="39" t="s">
        <v>102</v>
      </c>
      <c r="C21" s="1">
        <v>2</v>
      </c>
      <c r="D21" s="29">
        <v>2.4</v>
      </c>
      <c r="E21" s="29">
        <v>1.89</v>
      </c>
      <c r="F21" s="29">
        <v>1.82</v>
      </c>
      <c r="G21" s="29">
        <v>2</v>
      </c>
      <c r="H21" s="29">
        <v>1.36</v>
      </c>
      <c r="I21" s="29">
        <v>1.91</v>
      </c>
    </row>
    <row r="22" spans="1:9">
      <c r="A22" s="39" t="s">
        <v>83</v>
      </c>
      <c r="B22" s="39" t="s">
        <v>103</v>
      </c>
      <c r="C22" s="1">
        <v>2</v>
      </c>
      <c r="D22" s="29">
        <v>1.9</v>
      </c>
      <c r="E22" s="29">
        <v>1.89</v>
      </c>
      <c r="F22" s="29">
        <v>2.4500000000000002</v>
      </c>
      <c r="G22" s="29">
        <v>2</v>
      </c>
      <c r="H22" s="29">
        <v>1.73</v>
      </c>
      <c r="I22" s="29">
        <v>2.4500000000000002</v>
      </c>
    </row>
    <row r="23" spans="1:9">
      <c r="A23" s="39" t="s">
        <v>85</v>
      </c>
      <c r="B23" s="39" t="s">
        <v>104</v>
      </c>
      <c r="C23" s="1">
        <v>1</v>
      </c>
      <c r="D23" s="29">
        <v>2.9</v>
      </c>
      <c r="E23" s="29">
        <v>1.78</v>
      </c>
      <c r="F23" s="29">
        <v>1.91</v>
      </c>
      <c r="G23" s="29">
        <v>2</v>
      </c>
      <c r="H23" s="29">
        <v>2</v>
      </c>
      <c r="I23" s="29">
        <v>2.09</v>
      </c>
    </row>
  </sheetData>
  <mergeCells count="2">
    <mergeCell ref="B1:B5"/>
    <mergeCell ref="A1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34119-C5E3-4524-87A0-53574455848D}">
  <dimension ref="A1:R63"/>
  <sheetViews>
    <sheetView tabSelected="1" zoomScale="55" zoomScaleNormal="55" workbookViewId="0">
      <pane xSplit="1" ySplit="6" topLeftCell="B7" activePane="bottomRight" state="frozen"/>
      <selection pane="bottomRight" activeCell="C3" sqref="C3:J3"/>
      <selection pane="bottomLeft" activeCell="A7" sqref="A7"/>
      <selection pane="topRight" activeCell="B1" sqref="B1"/>
    </sheetView>
  </sheetViews>
  <sheetFormatPr defaultColWidth="8.85546875" defaultRowHeight="15"/>
  <cols>
    <col min="1" max="1" width="43.42578125" style="1" customWidth="1"/>
    <col min="2" max="2" width="27.85546875" style="1" customWidth="1"/>
    <col min="3" max="17" width="21.140625" style="1" customWidth="1"/>
    <col min="18" max="16384" width="8.85546875" style="1"/>
  </cols>
  <sheetData>
    <row r="1" spans="1:18" ht="14.45" customHeight="1">
      <c r="A1" s="57" t="s">
        <v>144</v>
      </c>
      <c r="B1" s="1" t="s">
        <v>145</v>
      </c>
      <c r="C1" s="29">
        <v>2.82</v>
      </c>
      <c r="D1" s="29">
        <v>2.5499999999999998</v>
      </c>
      <c r="E1" s="29">
        <v>2.1800000000000002</v>
      </c>
      <c r="F1" s="29">
        <v>2.64</v>
      </c>
      <c r="G1" s="29">
        <v>2.36</v>
      </c>
      <c r="H1" s="29">
        <v>1.91</v>
      </c>
      <c r="I1" s="29">
        <v>2.27</v>
      </c>
      <c r="J1" s="29">
        <v>2.73</v>
      </c>
      <c r="K1" s="29">
        <v>2.09</v>
      </c>
      <c r="L1" s="29">
        <v>2.36</v>
      </c>
      <c r="M1" s="29">
        <v>2.36</v>
      </c>
      <c r="N1" s="29">
        <v>2.4500000000000002</v>
      </c>
      <c r="O1" s="29">
        <v>2.4500000000000002</v>
      </c>
      <c r="P1" s="29">
        <v>2.1800000000000002</v>
      </c>
      <c r="Q1" s="29">
        <v>2.1800000000000002</v>
      </c>
    </row>
    <row r="2" spans="1:18" ht="18.600000000000001" customHeight="1" thickBot="1">
      <c r="A2" s="57"/>
      <c r="B2" s="13" t="s">
        <v>146</v>
      </c>
      <c r="C2" s="59" t="s">
        <v>147</v>
      </c>
      <c r="D2" s="59"/>
      <c r="E2" s="59"/>
      <c r="F2" s="59"/>
      <c r="G2" s="59"/>
      <c r="H2" s="59"/>
      <c r="I2" s="59"/>
      <c r="J2" s="59"/>
      <c r="K2" s="60" t="s">
        <v>148</v>
      </c>
      <c r="L2" s="60"/>
      <c r="M2" s="60"/>
      <c r="N2" s="60"/>
      <c r="O2" s="60"/>
      <c r="P2" s="60"/>
      <c r="Q2" s="60"/>
    </row>
    <row r="3" spans="1:18" ht="15" customHeight="1" thickBot="1">
      <c r="A3" s="57"/>
      <c r="B3" s="3" t="s">
        <v>149</v>
      </c>
      <c r="C3" s="61">
        <f>SUM(C7:J7)</f>
        <v>0.54770616380523496</v>
      </c>
      <c r="D3" s="62"/>
      <c r="E3" s="62"/>
      <c r="F3" s="62"/>
      <c r="G3" s="62"/>
      <c r="H3" s="62"/>
      <c r="I3" s="62"/>
      <c r="J3" s="63"/>
      <c r="K3" s="61">
        <f>SUM(K7:Q7)</f>
        <v>0.45229383619476499</v>
      </c>
      <c r="L3" s="62"/>
      <c r="M3" s="62"/>
      <c r="N3" s="62"/>
      <c r="O3" s="62"/>
      <c r="P3" s="62"/>
      <c r="Q3" s="63"/>
    </row>
    <row r="4" spans="1:18" ht="18.600000000000001" customHeight="1" thickBot="1">
      <c r="A4" s="57"/>
      <c r="B4" s="3" t="s">
        <v>150</v>
      </c>
      <c r="C4" s="64" t="s">
        <v>151</v>
      </c>
      <c r="D4" s="64"/>
      <c r="E4" s="64"/>
      <c r="F4" s="64"/>
      <c r="G4" s="64" t="s">
        <v>152</v>
      </c>
      <c r="H4" s="64"/>
      <c r="I4" s="64"/>
      <c r="J4" s="64"/>
      <c r="K4" s="64" t="s">
        <v>153</v>
      </c>
      <c r="L4" s="64"/>
      <c r="M4" s="64"/>
      <c r="N4" s="60" t="s">
        <v>154</v>
      </c>
      <c r="O4" s="60"/>
      <c r="P4" s="60"/>
      <c r="Q4" s="60"/>
    </row>
    <row r="5" spans="1:18" ht="15" customHeight="1" thickBot="1">
      <c r="A5" s="57"/>
      <c r="B5" s="3" t="s">
        <v>149</v>
      </c>
      <c r="C5" s="61">
        <f>SUM(C7:F7)</f>
        <v>0.28679988741908247</v>
      </c>
      <c r="D5" s="62"/>
      <c r="E5" s="62"/>
      <c r="F5" s="63"/>
      <c r="G5" s="61">
        <f>SUM(G7:J7)</f>
        <v>0.26090627638615255</v>
      </c>
      <c r="H5" s="62"/>
      <c r="I5" s="62"/>
      <c r="J5" s="63"/>
      <c r="K5" s="61">
        <f>SUM(K7:M7)</f>
        <v>0.1916690121024486</v>
      </c>
      <c r="L5" s="62"/>
      <c r="M5" s="63"/>
      <c r="N5" s="61">
        <f>SUM(N7:Q7)</f>
        <v>0.26062482409231635</v>
      </c>
      <c r="O5" s="62"/>
      <c r="P5" s="62"/>
      <c r="Q5" s="63"/>
    </row>
    <row r="6" spans="1:18" ht="69.599999999999994" customHeight="1" thickBot="1">
      <c r="A6" s="57"/>
      <c r="B6" s="13" t="s">
        <v>155</v>
      </c>
      <c r="C6" s="38" t="s">
        <v>9</v>
      </c>
      <c r="D6" s="38" t="s">
        <v>7</v>
      </c>
      <c r="E6" s="38" t="s">
        <v>92</v>
      </c>
      <c r="F6" s="38" t="s">
        <v>10</v>
      </c>
      <c r="G6" s="48" t="s">
        <v>106</v>
      </c>
      <c r="H6" s="48" t="s">
        <v>156</v>
      </c>
      <c r="I6" s="48" t="s">
        <v>108</v>
      </c>
      <c r="J6" s="37" t="s">
        <v>109</v>
      </c>
      <c r="K6" s="36" t="s">
        <v>113</v>
      </c>
      <c r="L6" s="36" t="s">
        <v>114</v>
      </c>
      <c r="M6" s="36" t="s">
        <v>115</v>
      </c>
      <c r="N6" s="36" t="s">
        <v>116</v>
      </c>
      <c r="O6" s="36" t="s">
        <v>117</v>
      </c>
      <c r="P6" s="36" t="s">
        <v>118</v>
      </c>
      <c r="Q6" s="36" t="s">
        <v>119</v>
      </c>
    </row>
    <row r="7" spans="1:18" ht="15" customHeight="1" thickBot="1">
      <c r="B7" s="3" t="s">
        <v>149</v>
      </c>
      <c r="C7" s="19">
        <f>IFERROR(C1/SUM($C$1:$Q$1),0)</f>
        <v>7.9369546861806917E-2</v>
      </c>
      <c r="D7" s="19">
        <f t="shared" ref="D7:P7" si="0">IFERROR(D1/SUM($C$1:$Q$1),0)</f>
        <v>7.1770334928229651E-2</v>
      </c>
      <c r="E7" s="19">
        <f t="shared" si="0"/>
        <v>6.1356600056290463E-2</v>
      </c>
      <c r="F7" s="19">
        <f t="shared" si="0"/>
        <v>7.4303405572755415E-2</v>
      </c>
      <c r="G7" s="19">
        <f t="shared" si="0"/>
        <v>6.6422741345341957E-2</v>
      </c>
      <c r="H7" s="19">
        <f t="shared" si="0"/>
        <v>5.3757388122713197E-2</v>
      </c>
      <c r="I7" s="19">
        <f t="shared" si="0"/>
        <v>6.3889670700816206E-2</v>
      </c>
      <c r="J7" s="19">
        <f t="shared" si="0"/>
        <v>7.6836476217281166E-2</v>
      </c>
      <c r="K7" s="19">
        <f t="shared" si="0"/>
        <v>5.8823529411764698E-2</v>
      </c>
      <c r="L7" s="19">
        <f t="shared" si="0"/>
        <v>6.6422741345341957E-2</v>
      </c>
      <c r="M7" s="19">
        <f t="shared" si="0"/>
        <v>6.6422741345341957E-2</v>
      </c>
      <c r="N7" s="19">
        <f t="shared" si="0"/>
        <v>6.8955811989867721E-2</v>
      </c>
      <c r="O7" s="19">
        <f t="shared" si="0"/>
        <v>6.8955811989867721E-2</v>
      </c>
      <c r="P7" s="19">
        <f t="shared" si="0"/>
        <v>6.1356600056290463E-2</v>
      </c>
      <c r="Q7" s="19">
        <f>IFERROR(Q1/SUM($C$1:$Q$1),0)</f>
        <v>6.1356600056290463E-2</v>
      </c>
      <c r="R7" s="52">
        <f>SUM(C7:Q7)</f>
        <v>1</v>
      </c>
    </row>
    <row r="8" spans="1:18" ht="17.25">
      <c r="B8" s="17"/>
      <c r="C8" s="1" t="s">
        <v>41</v>
      </c>
      <c r="D8" s="1" t="s">
        <v>96</v>
      </c>
      <c r="E8" s="1" t="s">
        <v>96</v>
      </c>
      <c r="F8" s="1" t="s">
        <v>42</v>
      </c>
      <c r="G8" s="1" t="s">
        <v>157</v>
      </c>
      <c r="H8" s="1" t="s">
        <v>157</v>
      </c>
      <c r="I8" s="1" t="s">
        <v>157</v>
      </c>
      <c r="J8" s="1" t="s">
        <v>96</v>
      </c>
      <c r="K8" s="1" t="s">
        <v>158</v>
      </c>
      <c r="L8" s="1" t="s">
        <v>158</v>
      </c>
      <c r="M8" s="1" t="s">
        <v>158</v>
      </c>
      <c r="N8" s="1" t="s">
        <v>158</v>
      </c>
      <c r="O8" s="1" t="s">
        <v>158</v>
      </c>
      <c r="P8" s="1" t="s">
        <v>158</v>
      </c>
      <c r="Q8" s="1" t="s">
        <v>158</v>
      </c>
    </row>
    <row r="9" spans="1:18" ht="14.45" customHeight="1">
      <c r="B9" s="13" t="s">
        <v>159</v>
      </c>
      <c r="C9" s="1" t="s">
        <v>160</v>
      </c>
      <c r="D9" s="1" t="s">
        <v>52</v>
      </c>
      <c r="E9" s="1" t="s">
        <v>160</v>
      </c>
      <c r="F9" s="1" t="s">
        <v>160</v>
      </c>
      <c r="G9" s="1" t="s">
        <v>52</v>
      </c>
      <c r="H9" s="1" t="s">
        <v>52</v>
      </c>
      <c r="I9" s="1" t="s">
        <v>52</v>
      </c>
      <c r="J9" s="1" t="s">
        <v>160</v>
      </c>
      <c r="K9" s="1" t="s">
        <v>160</v>
      </c>
      <c r="L9" s="1" t="s">
        <v>52</v>
      </c>
      <c r="M9" s="1" t="s">
        <v>52</v>
      </c>
      <c r="N9" s="1" t="s">
        <v>52</v>
      </c>
      <c r="O9" s="1" t="s">
        <v>52</v>
      </c>
      <c r="P9" s="1" t="s">
        <v>52</v>
      </c>
      <c r="Q9" s="1" t="s">
        <v>52</v>
      </c>
    </row>
    <row r="10" spans="1:18" ht="14.45" customHeight="1">
      <c r="A10" s="15" t="s">
        <v>161</v>
      </c>
      <c r="B10" s="1" t="s">
        <v>162</v>
      </c>
      <c r="C10" s="13" t="s">
        <v>163</v>
      </c>
      <c r="D10" s="13" t="s">
        <v>164</v>
      </c>
      <c r="E10" s="13" t="s">
        <v>165</v>
      </c>
      <c r="F10" s="13" t="s">
        <v>166</v>
      </c>
      <c r="G10" s="13" t="s">
        <v>167</v>
      </c>
      <c r="H10" s="13" t="s">
        <v>168</v>
      </c>
      <c r="I10" s="13" t="s">
        <v>169</v>
      </c>
      <c r="J10" s="13" t="s">
        <v>170</v>
      </c>
      <c r="K10" s="13" t="s">
        <v>171</v>
      </c>
      <c r="L10" s="13" t="s">
        <v>172</v>
      </c>
      <c r="M10" s="13" t="s">
        <v>173</v>
      </c>
      <c r="N10" s="13" t="s">
        <v>174</v>
      </c>
      <c r="O10" s="13" t="s">
        <v>175</v>
      </c>
      <c r="P10" s="13" t="s">
        <v>176</v>
      </c>
      <c r="Q10" s="13" t="s">
        <v>177</v>
      </c>
    </row>
    <row r="11" spans="1:18" ht="18.75">
      <c r="A11" s="16" t="s">
        <v>47</v>
      </c>
      <c r="B11" s="3" t="s">
        <v>46</v>
      </c>
      <c r="C11" s="21">
        <v>18.125756034083398</v>
      </c>
      <c r="D11" s="20">
        <v>0.37</v>
      </c>
      <c r="E11" s="21">
        <v>98.43</v>
      </c>
      <c r="F11" s="1">
        <v>1412</v>
      </c>
      <c r="G11" s="22">
        <v>244.13190495383012</v>
      </c>
      <c r="H11" s="22">
        <v>336.95704823613369</v>
      </c>
      <c r="I11" s="22">
        <v>21.958333333333332</v>
      </c>
      <c r="J11" s="21">
        <v>82.97816134178278</v>
      </c>
      <c r="K11" s="1">
        <v>3</v>
      </c>
      <c r="L11" s="29">
        <v>2.33</v>
      </c>
      <c r="M11" s="29">
        <v>1.5</v>
      </c>
      <c r="N11" s="29">
        <v>1.18</v>
      </c>
      <c r="O11" s="29">
        <v>1.55</v>
      </c>
      <c r="P11" s="29">
        <v>1.45</v>
      </c>
      <c r="Q11" s="29">
        <v>1.73</v>
      </c>
    </row>
    <row r="12" spans="1:18" ht="18.75">
      <c r="A12" s="16" t="s">
        <v>50</v>
      </c>
      <c r="B12" s="3" t="s">
        <v>49</v>
      </c>
      <c r="C12" s="21">
        <v>16.079999999999998</v>
      </c>
      <c r="D12" s="20">
        <v>7.37</v>
      </c>
      <c r="E12" s="21">
        <v>92.8</v>
      </c>
      <c r="F12" s="1">
        <v>1020</v>
      </c>
      <c r="G12" s="22">
        <v>48238.287643878924</v>
      </c>
      <c r="H12" s="22">
        <v>785.741241126913</v>
      </c>
      <c r="I12" s="22">
        <v>217.65625</v>
      </c>
      <c r="J12" s="21">
        <v>67.954461640752967</v>
      </c>
      <c r="K12" s="1">
        <v>2</v>
      </c>
      <c r="L12" s="29">
        <v>2.33</v>
      </c>
      <c r="M12" s="29">
        <v>2.11</v>
      </c>
      <c r="N12" s="29">
        <v>1.45</v>
      </c>
      <c r="O12" s="29">
        <v>1.64</v>
      </c>
      <c r="P12" s="29">
        <v>2</v>
      </c>
      <c r="Q12" s="29">
        <v>2.27</v>
      </c>
    </row>
    <row r="13" spans="1:18" ht="18.75">
      <c r="A13" s="16" t="s">
        <v>54</v>
      </c>
      <c r="B13" s="3" t="s">
        <v>53</v>
      </c>
      <c r="C13" s="21">
        <v>17</v>
      </c>
      <c r="D13" s="20">
        <v>3.4</v>
      </c>
      <c r="E13" s="21">
        <v>97.76</v>
      </c>
      <c r="F13" s="1">
        <v>1125</v>
      </c>
      <c r="G13" s="22">
        <v>29237.350834886547</v>
      </c>
      <c r="H13" s="22">
        <v>352.50312179421041</v>
      </c>
      <c r="I13" s="22">
        <v>103.66666666666667</v>
      </c>
      <c r="J13" s="21">
        <v>66.347302190796313</v>
      </c>
      <c r="K13" s="1">
        <v>1</v>
      </c>
      <c r="L13" s="29">
        <v>2.33</v>
      </c>
      <c r="M13" s="29">
        <v>1.89</v>
      </c>
      <c r="N13" s="29">
        <v>2.09</v>
      </c>
      <c r="O13" s="29">
        <v>2.09</v>
      </c>
      <c r="P13" s="29">
        <v>1.73</v>
      </c>
      <c r="Q13" s="29">
        <v>2.4500000000000002</v>
      </c>
    </row>
    <row r="14" spans="1:18" ht="18.75">
      <c r="A14" s="16" t="s">
        <v>56</v>
      </c>
      <c r="B14" s="3" t="s">
        <v>55</v>
      </c>
      <c r="C14" s="21">
        <v>17.7</v>
      </c>
      <c r="D14" s="20">
        <v>1.56</v>
      </c>
      <c r="E14" s="21">
        <v>98.82</v>
      </c>
      <c r="F14" s="1">
        <v>1200</v>
      </c>
      <c r="G14" s="22">
        <v>5416.159967966074</v>
      </c>
      <c r="H14" s="22">
        <v>342.77618990859281</v>
      </c>
      <c r="I14" s="22">
        <v>68.375</v>
      </c>
      <c r="J14" s="21">
        <v>79.620942138200405</v>
      </c>
      <c r="K14" s="1">
        <v>3</v>
      </c>
      <c r="L14" s="29">
        <v>1.56</v>
      </c>
      <c r="M14" s="29">
        <v>2.67</v>
      </c>
      <c r="N14" s="29">
        <v>1.73</v>
      </c>
      <c r="O14" s="29">
        <v>2.1800000000000002</v>
      </c>
      <c r="P14" s="29">
        <v>2.36</v>
      </c>
      <c r="Q14" s="29">
        <v>2.4500000000000002</v>
      </c>
    </row>
    <row r="15" spans="1:18" ht="18.75">
      <c r="A15" s="16" t="s">
        <v>62</v>
      </c>
      <c r="B15" s="3" t="s">
        <v>58</v>
      </c>
      <c r="C15" s="21">
        <v>18.72231693911737</v>
      </c>
      <c r="D15" s="20">
        <v>0.72</v>
      </c>
      <c r="E15" s="21">
        <v>96.87</v>
      </c>
      <c r="F15" s="1">
        <v>1295</v>
      </c>
      <c r="G15" s="22">
        <v>52.218762626117467</v>
      </c>
      <c r="H15" s="22">
        <v>140.03648284007474</v>
      </c>
      <c r="I15" s="22">
        <v>20.774193548387096</v>
      </c>
      <c r="J15" s="21">
        <v>80.421050135298117</v>
      </c>
      <c r="K15" s="1">
        <v>2</v>
      </c>
      <c r="L15" s="29">
        <v>2.67</v>
      </c>
      <c r="M15" s="29">
        <v>1.25</v>
      </c>
      <c r="N15" s="29">
        <v>1.18</v>
      </c>
      <c r="O15" s="29">
        <v>1.27</v>
      </c>
      <c r="P15" s="29">
        <v>1</v>
      </c>
      <c r="Q15" s="29">
        <v>1.27</v>
      </c>
    </row>
    <row r="16" spans="1:18" ht="18.75">
      <c r="A16" s="16" t="s">
        <v>64</v>
      </c>
      <c r="B16" s="3" t="s">
        <v>61</v>
      </c>
      <c r="C16" s="21">
        <v>17.648857352698947</v>
      </c>
      <c r="D16" s="20">
        <v>3.96</v>
      </c>
      <c r="E16" s="21">
        <v>92.1</v>
      </c>
      <c r="F16" s="1">
        <v>1480</v>
      </c>
      <c r="G16" s="22">
        <v>7288.2784050914415</v>
      </c>
      <c r="H16" s="22">
        <v>947.70614699659973</v>
      </c>
      <c r="I16" s="22">
        <v>177.1875</v>
      </c>
      <c r="J16" s="21">
        <v>80.409227099579894</v>
      </c>
      <c r="K16" s="1">
        <v>2</v>
      </c>
      <c r="L16" s="29">
        <v>1.6</v>
      </c>
      <c r="M16" s="29">
        <v>2.2999999999999998</v>
      </c>
      <c r="N16" s="29">
        <v>2.36</v>
      </c>
      <c r="O16" s="29">
        <v>2.09</v>
      </c>
      <c r="P16" s="29">
        <v>1.91</v>
      </c>
      <c r="Q16" s="29">
        <v>2.27</v>
      </c>
    </row>
    <row r="17" spans="1:17" ht="18.75">
      <c r="A17" s="16" t="s">
        <v>68</v>
      </c>
      <c r="B17" s="3" t="s">
        <v>63</v>
      </c>
      <c r="C17" s="21">
        <v>16.973722794038146</v>
      </c>
      <c r="D17" s="20">
        <v>6.51</v>
      </c>
      <c r="E17" s="21">
        <v>95.83</v>
      </c>
      <c r="F17" s="1">
        <v>1208</v>
      </c>
      <c r="G17" s="22">
        <v>9827.1958973670389</v>
      </c>
      <c r="H17" s="22">
        <v>369.06768133246669</v>
      </c>
      <c r="I17" s="22">
        <v>139.08333333333334</v>
      </c>
      <c r="J17" s="21">
        <v>70.471610629437009</v>
      </c>
      <c r="K17" s="1">
        <v>1</v>
      </c>
      <c r="L17" s="29">
        <v>1.6</v>
      </c>
      <c r="M17" s="29">
        <v>2.44</v>
      </c>
      <c r="N17" s="29">
        <v>1.91</v>
      </c>
      <c r="O17" s="29">
        <v>2</v>
      </c>
      <c r="P17" s="29">
        <v>1.82</v>
      </c>
      <c r="Q17" s="29">
        <v>2.36</v>
      </c>
    </row>
    <row r="18" spans="1:17" ht="18.75">
      <c r="A18" s="16" t="s">
        <v>76</v>
      </c>
      <c r="B18" s="3" t="s">
        <v>65</v>
      </c>
      <c r="C18" s="21">
        <v>16.391007759877525</v>
      </c>
      <c r="D18" s="20">
        <v>3.76</v>
      </c>
      <c r="E18" s="21">
        <v>91.7</v>
      </c>
      <c r="F18" s="1">
        <v>1102</v>
      </c>
      <c r="G18" s="22">
        <v>7648.0210432667773</v>
      </c>
      <c r="H18" s="22">
        <v>525.43135160854979</v>
      </c>
      <c r="I18" s="22">
        <v>138.84375</v>
      </c>
      <c r="J18" s="21">
        <v>74.101304252489626</v>
      </c>
      <c r="K18" s="1">
        <v>1</v>
      </c>
      <c r="L18" s="29">
        <v>1.4</v>
      </c>
      <c r="M18" s="29">
        <v>2.2999999999999998</v>
      </c>
      <c r="N18" s="29">
        <v>2.64</v>
      </c>
      <c r="O18" s="29">
        <v>2.82</v>
      </c>
      <c r="P18" s="29">
        <v>1.82</v>
      </c>
      <c r="Q18" s="29">
        <v>2.5499999999999998</v>
      </c>
    </row>
    <row r="19" spans="1:17" ht="18.75">
      <c r="A19" s="16" t="s">
        <v>74</v>
      </c>
      <c r="B19" s="3" t="s">
        <v>67</v>
      </c>
      <c r="C19" s="21">
        <v>16.341876304958767</v>
      </c>
      <c r="D19" s="20">
        <v>6.32</v>
      </c>
      <c r="E19" s="21">
        <v>96</v>
      </c>
      <c r="F19" s="1">
        <v>1128</v>
      </c>
      <c r="G19" s="22">
        <v>14749.818632761408</v>
      </c>
      <c r="H19" s="22">
        <v>780.21431279576075</v>
      </c>
      <c r="I19" s="22">
        <v>210.5</v>
      </c>
      <c r="J19" s="21">
        <v>72.355736096076555</v>
      </c>
      <c r="K19" s="1">
        <v>1</v>
      </c>
      <c r="L19" s="29">
        <v>1.8</v>
      </c>
      <c r="M19" s="29">
        <v>2.2200000000000002</v>
      </c>
      <c r="N19" s="29">
        <v>2.09</v>
      </c>
      <c r="O19" s="29">
        <v>1.82</v>
      </c>
      <c r="P19" s="29">
        <v>2.09</v>
      </c>
      <c r="Q19" s="29">
        <v>2.64</v>
      </c>
    </row>
    <row r="20" spans="1:17" ht="18.75">
      <c r="A20" s="16" t="s">
        <v>66</v>
      </c>
      <c r="B20" s="3" t="s">
        <v>69</v>
      </c>
      <c r="C20" s="21">
        <v>17.332205938265044</v>
      </c>
      <c r="D20" s="20">
        <v>3.73</v>
      </c>
      <c r="E20" s="21">
        <v>94.89</v>
      </c>
      <c r="F20" s="1">
        <v>1096</v>
      </c>
      <c r="G20" s="22">
        <v>3421.1775476604685</v>
      </c>
      <c r="H20" s="22">
        <v>677.33287610563389</v>
      </c>
      <c r="I20" s="22">
        <v>142.5625</v>
      </c>
      <c r="J20" s="21">
        <v>72.718124564694207</v>
      </c>
      <c r="K20" s="1">
        <v>2</v>
      </c>
      <c r="L20" s="29">
        <v>1.9</v>
      </c>
      <c r="M20" s="29">
        <v>2</v>
      </c>
      <c r="N20" s="29">
        <v>1.91</v>
      </c>
      <c r="O20" s="29">
        <v>2.1800000000000002</v>
      </c>
      <c r="P20" s="29">
        <v>1.55</v>
      </c>
      <c r="Q20" s="29">
        <v>2</v>
      </c>
    </row>
    <row r="21" spans="1:17" ht="18.75">
      <c r="A21" s="16" t="s">
        <v>59</v>
      </c>
      <c r="B21" s="3" t="s">
        <v>71</v>
      </c>
      <c r="C21" s="21">
        <v>16.415876087728066</v>
      </c>
      <c r="D21" s="20">
        <v>6</v>
      </c>
      <c r="E21" s="21">
        <v>92.41</v>
      </c>
      <c r="F21" s="1">
        <v>1422</v>
      </c>
      <c r="G21" s="22">
        <v>646.13350700275225</v>
      </c>
      <c r="H21" s="22">
        <v>189.27696252198569</v>
      </c>
      <c r="I21" s="22">
        <v>160.75624999999999</v>
      </c>
      <c r="J21" s="21">
        <v>77.278177863948216</v>
      </c>
      <c r="K21" s="1">
        <v>1</v>
      </c>
      <c r="L21" s="29">
        <v>2.4</v>
      </c>
      <c r="M21" s="29">
        <v>2.33</v>
      </c>
      <c r="N21" s="29">
        <v>2.1800000000000002</v>
      </c>
      <c r="O21" s="29">
        <v>2.1800000000000002</v>
      </c>
      <c r="P21" s="29">
        <v>1.73</v>
      </c>
      <c r="Q21" s="29">
        <v>2.36</v>
      </c>
    </row>
    <row r="22" spans="1:17" ht="18.75">
      <c r="A22" s="16" t="s">
        <v>72</v>
      </c>
      <c r="B22" s="3" t="s">
        <v>73</v>
      </c>
      <c r="C22" s="21">
        <v>16.764926511427301</v>
      </c>
      <c r="D22" s="20">
        <v>1.39</v>
      </c>
      <c r="E22" s="21">
        <v>97.25</v>
      </c>
      <c r="F22" s="1">
        <v>1079</v>
      </c>
      <c r="G22" s="22">
        <v>4464.3619599521635</v>
      </c>
      <c r="H22" s="22">
        <v>320.96051883251857</v>
      </c>
      <c r="I22" s="22">
        <v>57.65625</v>
      </c>
      <c r="J22" s="21">
        <v>78.444172439498118</v>
      </c>
      <c r="K22" s="1">
        <v>2</v>
      </c>
      <c r="L22" s="29">
        <v>2</v>
      </c>
      <c r="M22" s="29">
        <v>1.78</v>
      </c>
      <c r="N22" s="29">
        <v>2.27</v>
      </c>
      <c r="O22" s="29">
        <v>2.09</v>
      </c>
      <c r="P22" s="29">
        <v>1.64</v>
      </c>
      <c r="Q22" s="29">
        <v>2.1800000000000002</v>
      </c>
    </row>
    <row r="23" spans="1:17" ht="18.75">
      <c r="A23" s="16" t="s">
        <v>70</v>
      </c>
      <c r="B23" s="3" t="s">
        <v>75</v>
      </c>
      <c r="C23" s="21">
        <v>16.346898112896742</v>
      </c>
      <c r="D23" s="20">
        <v>4.22</v>
      </c>
      <c r="E23" s="21">
        <v>92.87</v>
      </c>
      <c r="F23" s="1">
        <v>1020</v>
      </c>
      <c r="G23" s="22">
        <v>20416.292101838437</v>
      </c>
      <c r="H23" s="22">
        <v>192.14950784924457</v>
      </c>
      <c r="I23" s="22">
        <v>176</v>
      </c>
      <c r="J23" s="21">
        <v>67.959266338261173</v>
      </c>
      <c r="K23" s="1">
        <v>1</v>
      </c>
      <c r="L23" s="29">
        <v>2.2999999999999998</v>
      </c>
      <c r="M23" s="29">
        <v>2</v>
      </c>
      <c r="N23" s="29">
        <v>1.64</v>
      </c>
      <c r="O23" s="29">
        <v>1.55</v>
      </c>
      <c r="P23" s="29">
        <v>1.73</v>
      </c>
      <c r="Q23" s="29">
        <v>2.27</v>
      </c>
    </row>
    <row r="24" spans="1:17" ht="18.75">
      <c r="A24" s="16" t="s">
        <v>100</v>
      </c>
      <c r="B24" s="3" t="s">
        <v>77</v>
      </c>
      <c r="C24" s="21">
        <v>16.356462562665882</v>
      </c>
      <c r="D24" s="20">
        <v>1.17</v>
      </c>
      <c r="E24" s="21">
        <v>95.4</v>
      </c>
      <c r="F24" s="1">
        <v>1070</v>
      </c>
      <c r="G24" s="22">
        <v>2796.025129003729</v>
      </c>
      <c r="H24" s="22">
        <v>348.8477453243226</v>
      </c>
      <c r="I24" s="22">
        <v>66.468085106382972</v>
      </c>
      <c r="J24" s="21">
        <v>78.448614773111288</v>
      </c>
      <c r="K24" s="1">
        <v>1</v>
      </c>
      <c r="L24" s="29">
        <v>1.7</v>
      </c>
      <c r="M24" s="29">
        <v>2.11</v>
      </c>
      <c r="N24" s="29">
        <v>2.36</v>
      </c>
      <c r="O24" s="29">
        <v>1.82</v>
      </c>
      <c r="P24" s="29">
        <v>1.91</v>
      </c>
      <c r="Q24" s="29">
        <v>2.5499999999999998</v>
      </c>
    </row>
    <row r="25" spans="1:17" ht="18.75">
      <c r="A25" s="16" t="s">
        <v>101</v>
      </c>
      <c r="B25" s="3" t="s">
        <v>79</v>
      </c>
      <c r="C25" s="21">
        <v>16.402414181041337</v>
      </c>
      <c r="D25" s="20">
        <v>1.5204205380673019</v>
      </c>
      <c r="E25" s="21">
        <v>97.6</v>
      </c>
      <c r="F25" s="1">
        <v>1041</v>
      </c>
      <c r="G25" s="22">
        <v>800.14891928753502</v>
      </c>
      <c r="H25" s="22">
        <v>600.38573671144104</v>
      </c>
      <c r="I25" s="22">
        <v>37.326086956521742</v>
      </c>
      <c r="J25" s="21">
        <v>78.47618990920418</v>
      </c>
      <c r="K25" s="1">
        <v>1</v>
      </c>
      <c r="L25" s="29">
        <v>2.1</v>
      </c>
      <c r="M25" s="29">
        <v>1.89</v>
      </c>
      <c r="N25" s="29">
        <v>1.91</v>
      </c>
      <c r="O25" s="29">
        <v>1.73</v>
      </c>
      <c r="P25" s="29">
        <v>1.91</v>
      </c>
      <c r="Q25" s="29">
        <v>2.09</v>
      </c>
    </row>
    <row r="26" spans="1:17" ht="18.75">
      <c r="A26" s="16" t="s">
        <v>102</v>
      </c>
      <c r="B26" s="3" t="s">
        <v>81</v>
      </c>
      <c r="C26" s="21">
        <v>17.87</v>
      </c>
      <c r="D26" s="20">
        <v>5.5</v>
      </c>
      <c r="E26" s="21">
        <v>92.88</v>
      </c>
      <c r="F26" s="1">
        <v>1162</v>
      </c>
      <c r="G26" s="22">
        <v>23261.056408477445</v>
      </c>
      <c r="H26" s="22">
        <v>717.6342279455198</v>
      </c>
      <c r="I26" s="22">
        <v>122.43333333333334</v>
      </c>
      <c r="J26" s="21">
        <v>70.531812314450661</v>
      </c>
      <c r="K26" s="1">
        <v>2</v>
      </c>
      <c r="L26" s="29">
        <v>2.4</v>
      </c>
      <c r="M26" s="29">
        <v>1.89</v>
      </c>
      <c r="N26" s="29">
        <v>1.82</v>
      </c>
      <c r="O26" s="29">
        <v>2</v>
      </c>
      <c r="P26" s="29">
        <v>1.36</v>
      </c>
      <c r="Q26" s="29">
        <v>1.91</v>
      </c>
    </row>
    <row r="27" spans="1:17" ht="18.75">
      <c r="A27" s="16" t="s">
        <v>178</v>
      </c>
      <c r="B27" s="3" t="s">
        <v>83</v>
      </c>
      <c r="C27" s="21">
        <v>19.0425</v>
      </c>
      <c r="D27" s="20">
        <v>4.25</v>
      </c>
      <c r="E27" s="21">
        <v>97.73</v>
      </c>
      <c r="F27" s="1">
        <v>1320</v>
      </c>
      <c r="G27" s="22">
        <v>7424.9569391670193</v>
      </c>
      <c r="H27" s="22">
        <v>428.51144301260177</v>
      </c>
      <c r="I27" s="22">
        <v>87.166666666666671</v>
      </c>
      <c r="J27" s="21">
        <v>69.396609398678876</v>
      </c>
      <c r="K27" s="1">
        <v>2</v>
      </c>
      <c r="L27" s="29">
        <v>1.9</v>
      </c>
      <c r="M27" s="29">
        <v>1.89</v>
      </c>
      <c r="N27" s="29">
        <v>2.4500000000000002</v>
      </c>
      <c r="O27" s="29">
        <v>2</v>
      </c>
      <c r="P27" s="29">
        <v>1.73</v>
      </c>
      <c r="Q27" s="29">
        <v>2.4500000000000002</v>
      </c>
    </row>
    <row r="28" spans="1:17" ht="18.75">
      <c r="A28" s="16" t="s">
        <v>104</v>
      </c>
      <c r="B28" s="3" t="s">
        <v>85</v>
      </c>
      <c r="C28" s="21">
        <v>16.734348930647442</v>
      </c>
      <c r="D28" s="20">
        <v>1.28</v>
      </c>
      <c r="E28" s="21">
        <v>97.05</v>
      </c>
      <c r="F28" s="1">
        <v>1156</v>
      </c>
      <c r="G28" s="22">
        <v>663.52431077665813</v>
      </c>
      <c r="H28" s="22">
        <v>516.86271236132643</v>
      </c>
      <c r="I28" s="22">
        <v>54.230769230769234</v>
      </c>
      <c r="J28" s="21">
        <v>79.697087069188271</v>
      </c>
      <c r="K28" s="1">
        <v>1</v>
      </c>
      <c r="L28" s="29">
        <v>2.9</v>
      </c>
      <c r="M28" s="29">
        <v>1.78</v>
      </c>
      <c r="N28" s="29">
        <v>1.91</v>
      </c>
      <c r="O28" s="29">
        <v>2</v>
      </c>
      <c r="P28" s="29">
        <v>2</v>
      </c>
      <c r="Q28" s="29">
        <v>2.09</v>
      </c>
    </row>
    <row r="30" spans="1:17" ht="21">
      <c r="A30" s="30" t="s">
        <v>179</v>
      </c>
      <c r="B30" s="58" t="s">
        <v>180</v>
      </c>
      <c r="C30" s="58"/>
      <c r="D30" s="58"/>
      <c r="E30" s="58"/>
      <c r="F30" s="58"/>
      <c r="G30" s="58"/>
      <c r="H30" s="58"/>
    </row>
    <row r="32" spans="1:17" ht="18.75">
      <c r="B32" s="31"/>
    </row>
    <row r="33" spans="2:2" ht="18.75">
      <c r="B33" s="31"/>
    </row>
    <row r="35" spans="2:2" ht="18.75">
      <c r="B35" s="35"/>
    </row>
    <row r="36" spans="2:2" ht="18.75">
      <c r="B36" s="31"/>
    </row>
    <row r="38" spans="2:2" ht="18.75">
      <c r="B38" s="31"/>
    </row>
    <row r="39" spans="2:2" ht="18.75">
      <c r="B39" s="31"/>
    </row>
    <row r="56" spans="12:12" ht="15.75">
      <c r="L56" s="18"/>
    </row>
    <row r="57" spans="12:12" ht="15.75">
      <c r="L57" s="18"/>
    </row>
    <row r="58" spans="12:12" ht="15.75">
      <c r="L58" s="18"/>
    </row>
    <row r="59" spans="12:12" ht="15.75">
      <c r="L59" s="18"/>
    </row>
    <row r="60" spans="12:12" ht="15.75">
      <c r="L60" s="18"/>
    </row>
    <row r="61" spans="12:12" ht="15.75">
      <c r="L61" s="18"/>
    </row>
    <row r="62" spans="12:12" ht="15.75">
      <c r="L62" s="18"/>
    </row>
    <row r="63" spans="12:12" ht="15.75">
      <c r="L63" s="18"/>
    </row>
  </sheetData>
  <mergeCells count="14">
    <mergeCell ref="A1:A6"/>
    <mergeCell ref="B30:H30"/>
    <mergeCell ref="C2:J2"/>
    <mergeCell ref="K2:Q2"/>
    <mergeCell ref="K3:Q3"/>
    <mergeCell ref="K5:M5"/>
    <mergeCell ref="N5:Q5"/>
    <mergeCell ref="C4:F4"/>
    <mergeCell ref="G4:J4"/>
    <mergeCell ref="C5:F5"/>
    <mergeCell ref="G5:J5"/>
    <mergeCell ref="C3:J3"/>
    <mergeCell ref="N4:Q4"/>
    <mergeCell ref="K4:M4"/>
  </mergeCells>
  <phoneticPr fontId="7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76385-8163-4914-94F0-52B5C57A51BF}">
  <sheetPr>
    <tabColor theme="1"/>
  </sheetPr>
  <dimension ref="A2:AN85"/>
  <sheetViews>
    <sheetView zoomScale="70" zoomScaleNormal="70" workbookViewId="0">
      <pane xSplit="1" ySplit="3" topLeftCell="B58" activePane="bottomRight" state="frozen"/>
      <selection pane="bottomRight" activeCell="G68" sqref="G68"/>
      <selection pane="bottomLeft" activeCell="A4" sqref="A4"/>
      <selection pane="topRight" activeCell="B1" sqref="B1"/>
    </sheetView>
  </sheetViews>
  <sheetFormatPr defaultColWidth="8.85546875" defaultRowHeight="15"/>
  <cols>
    <col min="1" max="1" width="21" style="1" customWidth="1"/>
    <col min="2" max="17" width="15" style="1" customWidth="1"/>
    <col min="18" max="18" width="17.28515625" style="1" customWidth="1"/>
    <col min="19" max="19" width="7" style="1" customWidth="1"/>
    <col min="20" max="22" width="15" style="1" customWidth="1"/>
    <col min="23" max="32" width="8.85546875" style="1"/>
    <col min="33" max="33" width="11.85546875" style="1" bestFit="1" customWidth="1"/>
    <col min="34" max="35" width="8.85546875" style="1"/>
    <col min="36" max="40" width="15.5703125" style="1" customWidth="1"/>
    <col min="41" max="16384" width="8.85546875" style="1"/>
  </cols>
  <sheetData>
    <row r="2" spans="1:40">
      <c r="A2" s="3" t="s">
        <v>149</v>
      </c>
      <c r="B2" s="14">
        <f>'Matrix and Sustainability index'!C7</f>
        <v>7.9369546861806917E-2</v>
      </c>
      <c r="C2" s="14">
        <f>'Matrix and Sustainability index'!D7</f>
        <v>7.1770334928229651E-2</v>
      </c>
      <c r="D2" s="14">
        <f>'Matrix and Sustainability index'!E7</f>
        <v>6.1356600056290463E-2</v>
      </c>
      <c r="E2" s="14">
        <f>'Matrix and Sustainability index'!F7</f>
        <v>7.4303405572755415E-2</v>
      </c>
      <c r="F2" s="14">
        <f>'Matrix and Sustainability index'!G7</f>
        <v>6.6422741345341957E-2</v>
      </c>
      <c r="G2" s="14">
        <f>'Matrix and Sustainability index'!H7</f>
        <v>5.3757388122713197E-2</v>
      </c>
      <c r="H2" s="14">
        <f>'Matrix and Sustainability index'!I7</f>
        <v>6.3889670700816206E-2</v>
      </c>
      <c r="I2" s="14">
        <f>'Matrix and Sustainability index'!J7</f>
        <v>7.6836476217281166E-2</v>
      </c>
      <c r="J2" s="14">
        <f>'Matrix and Sustainability index'!K7</f>
        <v>5.8823529411764698E-2</v>
      </c>
      <c r="K2" s="14">
        <f>'Matrix and Sustainability index'!L7</f>
        <v>6.6422741345341957E-2</v>
      </c>
      <c r="L2" s="14">
        <f>'Matrix and Sustainability index'!M7</f>
        <v>6.6422741345341957E-2</v>
      </c>
      <c r="M2" s="14">
        <f>'Matrix and Sustainability index'!N7</f>
        <v>6.8955811989867721E-2</v>
      </c>
      <c r="N2" s="14">
        <f>'Matrix and Sustainability index'!O7</f>
        <v>6.8955811989867721E-2</v>
      </c>
      <c r="O2" s="14">
        <f>'Matrix and Sustainability index'!P7</f>
        <v>6.1356600056290463E-2</v>
      </c>
      <c r="P2" s="14">
        <f>'Matrix and Sustainability index'!Q7</f>
        <v>6.1356600056290463E-2</v>
      </c>
      <c r="R2" s="2"/>
    </row>
    <row r="3" spans="1:40">
      <c r="A3" s="2"/>
      <c r="B3" s="2" t="s">
        <v>163</v>
      </c>
      <c r="C3" s="2" t="s">
        <v>164</v>
      </c>
      <c r="D3" s="2" t="s">
        <v>165</v>
      </c>
      <c r="E3" s="2" t="s">
        <v>166</v>
      </c>
      <c r="F3" s="2" t="s">
        <v>167</v>
      </c>
      <c r="G3" s="2" t="s">
        <v>168</v>
      </c>
      <c r="H3" s="2" t="s">
        <v>169</v>
      </c>
      <c r="I3" s="2" t="s">
        <v>170</v>
      </c>
      <c r="J3" s="2" t="s">
        <v>171</v>
      </c>
      <c r="K3" s="2" t="s">
        <v>172</v>
      </c>
      <c r="L3" s="2" t="s">
        <v>173</v>
      </c>
      <c r="M3" s="2" t="s">
        <v>174</v>
      </c>
      <c r="N3" s="2" t="s">
        <v>175</v>
      </c>
      <c r="O3" s="2" t="s">
        <v>176</v>
      </c>
      <c r="P3" s="2" t="s">
        <v>176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>
      <c r="A4" s="13" t="s">
        <v>159</v>
      </c>
      <c r="B4" s="2" t="str">
        <f>'Matrix and Sustainability index'!C9</f>
        <v>+</v>
      </c>
      <c r="C4" s="2" t="str">
        <f>'Matrix and Sustainability index'!D9</f>
        <v>-</v>
      </c>
      <c r="D4" s="2" t="str">
        <f>'Matrix and Sustainability index'!E9</f>
        <v>+</v>
      </c>
      <c r="E4" s="2" t="str">
        <f>'Matrix and Sustainability index'!F9</f>
        <v>+</v>
      </c>
      <c r="F4" s="2" t="str">
        <f>'Matrix and Sustainability index'!G9</f>
        <v>-</v>
      </c>
      <c r="G4" s="2" t="str">
        <f>'Matrix and Sustainability index'!H9</f>
        <v>-</v>
      </c>
      <c r="H4" s="2" t="str">
        <f>'Matrix and Sustainability index'!I9</f>
        <v>-</v>
      </c>
      <c r="I4" s="2" t="str">
        <f>'Matrix and Sustainability index'!J9</f>
        <v>+</v>
      </c>
      <c r="J4" s="2" t="str">
        <f>'Matrix and Sustainability index'!K9</f>
        <v>+</v>
      </c>
      <c r="K4" s="2" t="str">
        <f>'Matrix and Sustainability index'!L9</f>
        <v>-</v>
      </c>
      <c r="L4" s="2" t="str">
        <f>'Matrix and Sustainability index'!M9</f>
        <v>-</v>
      </c>
      <c r="M4" s="2" t="str">
        <f>'Matrix and Sustainability index'!N9</f>
        <v>-</v>
      </c>
      <c r="N4" s="2" t="str">
        <f>'Matrix and Sustainability index'!O9</f>
        <v>-</v>
      </c>
      <c r="O4" s="2" t="str">
        <f>'Matrix and Sustainability index'!P9</f>
        <v>-</v>
      </c>
      <c r="P4" s="2" t="str">
        <f>'Matrix and Sustainability index'!Q9</f>
        <v>-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>
      <c r="A5" s="3" t="s">
        <v>46</v>
      </c>
      <c r="B5" s="23">
        <f>'Matrix and Sustainability index'!C11</f>
        <v>18.125756034083398</v>
      </c>
      <c r="C5" s="14">
        <f>'Matrix and Sustainability index'!D11</f>
        <v>0.37</v>
      </c>
      <c r="D5" s="23">
        <f>'Matrix and Sustainability index'!E11</f>
        <v>98.43</v>
      </c>
      <c r="E5" s="24">
        <f>'Matrix and Sustainability index'!F11</f>
        <v>1412</v>
      </c>
      <c r="F5" s="24">
        <f>'Matrix and Sustainability index'!G11</f>
        <v>244.13190495383012</v>
      </c>
      <c r="G5" s="24">
        <f>'Matrix and Sustainability index'!H11</f>
        <v>336.95704823613369</v>
      </c>
      <c r="H5" s="24">
        <f>'Matrix and Sustainability index'!I11</f>
        <v>21.958333333333332</v>
      </c>
      <c r="I5" s="23">
        <f>'Matrix and Sustainability index'!J11</f>
        <v>82.97816134178278</v>
      </c>
      <c r="J5" s="24">
        <f>'Matrix and Sustainability index'!K11</f>
        <v>3</v>
      </c>
      <c r="K5" s="24">
        <f>'Matrix and Sustainability index'!L11</f>
        <v>2.33</v>
      </c>
      <c r="L5" s="24">
        <f>'Matrix and Sustainability index'!M11</f>
        <v>1.5</v>
      </c>
      <c r="M5" s="24">
        <f>'Matrix and Sustainability index'!N11</f>
        <v>1.18</v>
      </c>
      <c r="N5" s="24">
        <f>'Matrix and Sustainability index'!O11</f>
        <v>1.55</v>
      </c>
      <c r="O5" s="24">
        <f>'Matrix and Sustainability index'!P11</f>
        <v>1.45</v>
      </c>
      <c r="P5" s="24">
        <f>'Matrix and Sustainability index'!Q11</f>
        <v>1.73</v>
      </c>
      <c r="R5" s="5"/>
      <c r="S5" s="5"/>
      <c r="T5" s="5"/>
      <c r="U5" s="5"/>
      <c r="V5" s="5"/>
      <c r="X5" s="5"/>
      <c r="Z5" s="5"/>
      <c r="AA5" s="5"/>
      <c r="AB5" s="5"/>
      <c r="AC5" s="5"/>
      <c r="AD5" s="5"/>
      <c r="AE5" s="5"/>
    </row>
    <row r="6" spans="1:40">
      <c r="A6" s="3" t="s">
        <v>49</v>
      </c>
      <c r="B6" s="23">
        <f>'Matrix and Sustainability index'!C12</f>
        <v>16.079999999999998</v>
      </c>
      <c r="C6" s="14">
        <f>'Matrix and Sustainability index'!D12</f>
        <v>7.37</v>
      </c>
      <c r="D6" s="23">
        <f>'Matrix and Sustainability index'!E12</f>
        <v>92.8</v>
      </c>
      <c r="E6" s="24">
        <f>'Matrix and Sustainability index'!F12</f>
        <v>1020</v>
      </c>
      <c r="F6" s="24">
        <f>'Matrix and Sustainability index'!G12</f>
        <v>48238.287643878924</v>
      </c>
      <c r="G6" s="24">
        <f>'Matrix and Sustainability index'!H12</f>
        <v>785.741241126913</v>
      </c>
      <c r="H6" s="24">
        <f>'Matrix and Sustainability index'!I12</f>
        <v>217.65625</v>
      </c>
      <c r="I6" s="23">
        <f>'Matrix and Sustainability index'!J12</f>
        <v>67.954461640752967</v>
      </c>
      <c r="J6" s="24">
        <f>'Matrix and Sustainability index'!K12</f>
        <v>2</v>
      </c>
      <c r="K6" s="24">
        <f>'Matrix and Sustainability index'!L12</f>
        <v>2.33</v>
      </c>
      <c r="L6" s="24">
        <f>'Matrix and Sustainability index'!M12</f>
        <v>2.11</v>
      </c>
      <c r="M6" s="24">
        <f>'Matrix and Sustainability index'!N12</f>
        <v>1.45</v>
      </c>
      <c r="N6" s="24">
        <f>'Matrix and Sustainability index'!O12</f>
        <v>1.64</v>
      </c>
      <c r="O6" s="24">
        <f>'Matrix and Sustainability index'!P12</f>
        <v>2</v>
      </c>
      <c r="P6" s="24">
        <f>'Matrix and Sustainability index'!Q12</f>
        <v>2.27</v>
      </c>
      <c r="R6" s="5"/>
      <c r="S6" s="5"/>
      <c r="T6" s="5"/>
      <c r="U6" s="5"/>
      <c r="V6" s="5"/>
      <c r="X6" s="5"/>
      <c r="Z6" s="5"/>
      <c r="AA6" s="5"/>
      <c r="AB6" s="5"/>
      <c r="AC6" s="5"/>
      <c r="AD6" s="5"/>
      <c r="AE6" s="5"/>
    </row>
    <row r="7" spans="1:40">
      <c r="A7" s="3" t="s">
        <v>53</v>
      </c>
      <c r="B7" s="23">
        <f>'Matrix and Sustainability index'!C13</f>
        <v>17</v>
      </c>
      <c r="C7" s="14">
        <f>'Matrix and Sustainability index'!D13</f>
        <v>3.4</v>
      </c>
      <c r="D7" s="23">
        <f>'Matrix and Sustainability index'!E13</f>
        <v>97.76</v>
      </c>
      <c r="E7" s="24">
        <f>'Matrix and Sustainability index'!F13</f>
        <v>1125</v>
      </c>
      <c r="F7" s="24">
        <f>'Matrix and Sustainability index'!G13</f>
        <v>29237.350834886547</v>
      </c>
      <c r="G7" s="24">
        <f>'Matrix and Sustainability index'!H13</f>
        <v>352.50312179421041</v>
      </c>
      <c r="H7" s="24">
        <f>'Matrix and Sustainability index'!I13</f>
        <v>103.66666666666667</v>
      </c>
      <c r="I7" s="23">
        <f>'Matrix and Sustainability index'!J13</f>
        <v>66.347302190796313</v>
      </c>
      <c r="J7" s="24">
        <f>'Matrix and Sustainability index'!K13</f>
        <v>1</v>
      </c>
      <c r="K7" s="24">
        <f>'Matrix and Sustainability index'!L13</f>
        <v>2.33</v>
      </c>
      <c r="L7" s="24">
        <f>'Matrix and Sustainability index'!M13</f>
        <v>1.89</v>
      </c>
      <c r="M7" s="24">
        <f>'Matrix and Sustainability index'!N13</f>
        <v>2.09</v>
      </c>
      <c r="N7" s="24">
        <f>'Matrix and Sustainability index'!O13</f>
        <v>2.09</v>
      </c>
      <c r="O7" s="24">
        <f>'Matrix and Sustainability index'!P13</f>
        <v>1.73</v>
      </c>
      <c r="P7" s="24">
        <f>'Matrix and Sustainability index'!Q13</f>
        <v>2.4500000000000002</v>
      </c>
      <c r="R7" s="5"/>
      <c r="S7" s="5"/>
      <c r="T7" s="5"/>
      <c r="U7" s="5"/>
      <c r="V7" s="5"/>
      <c r="X7" s="5"/>
      <c r="Z7" s="5"/>
      <c r="AA7" s="5"/>
      <c r="AB7" s="5"/>
      <c r="AC7" s="5"/>
      <c r="AD7" s="5"/>
      <c r="AE7" s="5"/>
    </row>
    <row r="8" spans="1:40">
      <c r="A8" s="3" t="s">
        <v>55</v>
      </c>
      <c r="B8" s="23">
        <f>'Matrix and Sustainability index'!C14</f>
        <v>17.7</v>
      </c>
      <c r="C8" s="14">
        <f>'Matrix and Sustainability index'!D14</f>
        <v>1.56</v>
      </c>
      <c r="D8" s="23">
        <f>'Matrix and Sustainability index'!E14</f>
        <v>98.82</v>
      </c>
      <c r="E8" s="24">
        <f>'Matrix and Sustainability index'!F14</f>
        <v>1200</v>
      </c>
      <c r="F8" s="24">
        <f>'Matrix and Sustainability index'!G14</f>
        <v>5416.159967966074</v>
      </c>
      <c r="G8" s="24">
        <f>'Matrix and Sustainability index'!H14</f>
        <v>342.77618990859281</v>
      </c>
      <c r="H8" s="24">
        <f>'Matrix and Sustainability index'!I14</f>
        <v>68.375</v>
      </c>
      <c r="I8" s="23">
        <f>'Matrix and Sustainability index'!J14</f>
        <v>79.620942138200405</v>
      </c>
      <c r="J8" s="24">
        <f>'Matrix and Sustainability index'!K14</f>
        <v>3</v>
      </c>
      <c r="K8" s="24">
        <f>'Matrix and Sustainability index'!L14</f>
        <v>1.56</v>
      </c>
      <c r="L8" s="24">
        <f>'Matrix and Sustainability index'!M14</f>
        <v>2.67</v>
      </c>
      <c r="M8" s="24">
        <f>'Matrix and Sustainability index'!N14</f>
        <v>1.73</v>
      </c>
      <c r="N8" s="24">
        <f>'Matrix and Sustainability index'!O14</f>
        <v>2.1800000000000002</v>
      </c>
      <c r="O8" s="24">
        <f>'Matrix and Sustainability index'!P14</f>
        <v>2.36</v>
      </c>
      <c r="P8" s="24">
        <f>'Matrix and Sustainability index'!Q14</f>
        <v>2.4500000000000002</v>
      </c>
      <c r="R8" s="5"/>
      <c r="S8" s="5"/>
      <c r="T8" s="5"/>
      <c r="U8" s="5"/>
      <c r="V8" s="5"/>
      <c r="X8" s="5"/>
      <c r="Z8" s="5"/>
      <c r="AA8" s="5"/>
      <c r="AB8" s="5"/>
      <c r="AC8" s="5"/>
      <c r="AD8" s="5"/>
      <c r="AE8" s="5"/>
    </row>
    <row r="9" spans="1:40">
      <c r="A9" s="3" t="s">
        <v>58</v>
      </c>
      <c r="B9" s="23">
        <f>'Matrix and Sustainability index'!C15</f>
        <v>18.72231693911737</v>
      </c>
      <c r="C9" s="14">
        <f>'Matrix and Sustainability index'!D15</f>
        <v>0.72</v>
      </c>
      <c r="D9" s="23">
        <f>'Matrix and Sustainability index'!E15</f>
        <v>96.87</v>
      </c>
      <c r="E9" s="24">
        <f>'Matrix and Sustainability index'!F15</f>
        <v>1295</v>
      </c>
      <c r="F9" s="24">
        <f>'Matrix and Sustainability index'!G15</f>
        <v>52.218762626117467</v>
      </c>
      <c r="G9" s="24">
        <f>'Matrix and Sustainability index'!H15</f>
        <v>140.03648284007474</v>
      </c>
      <c r="H9" s="24">
        <f>'Matrix and Sustainability index'!I15</f>
        <v>20.774193548387096</v>
      </c>
      <c r="I9" s="23">
        <f>'Matrix and Sustainability index'!J15</f>
        <v>80.421050135298117</v>
      </c>
      <c r="J9" s="24">
        <f>'Matrix and Sustainability index'!K15</f>
        <v>2</v>
      </c>
      <c r="K9" s="24">
        <f>'Matrix and Sustainability index'!L15</f>
        <v>2.67</v>
      </c>
      <c r="L9" s="24">
        <f>'Matrix and Sustainability index'!M15</f>
        <v>1.25</v>
      </c>
      <c r="M9" s="24">
        <f>'Matrix and Sustainability index'!N15</f>
        <v>1.18</v>
      </c>
      <c r="N9" s="24">
        <f>'Matrix and Sustainability index'!O15</f>
        <v>1.27</v>
      </c>
      <c r="O9" s="24">
        <f>'Matrix and Sustainability index'!P15</f>
        <v>1</v>
      </c>
      <c r="P9" s="24">
        <f>'Matrix and Sustainability index'!Q15</f>
        <v>1.27</v>
      </c>
      <c r="R9" s="5"/>
      <c r="S9" s="5"/>
      <c r="T9" s="5"/>
      <c r="U9" s="5"/>
      <c r="V9" s="5"/>
      <c r="X9" s="5"/>
      <c r="Z9" s="5"/>
      <c r="AA9" s="5"/>
      <c r="AB9" s="5"/>
      <c r="AC9" s="5"/>
      <c r="AD9" s="5"/>
      <c r="AE9" s="5"/>
    </row>
    <row r="10" spans="1:40">
      <c r="A10" s="3" t="s">
        <v>61</v>
      </c>
      <c r="B10" s="23">
        <f>'Matrix and Sustainability index'!C16</f>
        <v>17.648857352698947</v>
      </c>
      <c r="C10" s="14">
        <f>'Matrix and Sustainability index'!D16</f>
        <v>3.96</v>
      </c>
      <c r="D10" s="23">
        <f>'Matrix and Sustainability index'!E16</f>
        <v>92.1</v>
      </c>
      <c r="E10" s="24">
        <f>'Matrix and Sustainability index'!F16</f>
        <v>1480</v>
      </c>
      <c r="F10" s="24">
        <f>'Matrix and Sustainability index'!G16</f>
        <v>7288.2784050914415</v>
      </c>
      <c r="G10" s="24">
        <f>'Matrix and Sustainability index'!H16</f>
        <v>947.70614699659973</v>
      </c>
      <c r="H10" s="24">
        <f>'Matrix and Sustainability index'!I16</f>
        <v>177.1875</v>
      </c>
      <c r="I10" s="23">
        <f>'Matrix and Sustainability index'!J16</f>
        <v>80.409227099579894</v>
      </c>
      <c r="J10" s="24">
        <f>'Matrix and Sustainability index'!K16</f>
        <v>2</v>
      </c>
      <c r="K10" s="24">
        <f>'Matrix and Sustainability index'!L16</f>
        <v>1.6</v>
      </c>
      <c r="L10" s="24">
        <f>'Matrix and Sustainability index'!M16</f>
        <v>2.2999999999999998</v>
      </c>
      <c r="M10" s="24">
        <f>'Matrix and Sustainability index'!N16</f>
        <v>2.36</v>
      </c>
      <c r="N10" s="24">
        <f>'Matrix and Sustainability index'!O16</f>
        <v>2.09</v>
      </c>
      <c r="O10" s="24">
        <f>'Matrix and Sustainability index'!P16</f>
        <v>1.91</v>
      </c>
      <c r="P10" s="24">
        <f>'Matrix and Sustainability index'!Q16</f>
        <v>2.27</v>
      </c>
      <c r="R10" s="5"/>
      <c r="S10" s="5"/>
      <c r="T10" s="5"/>
      <c r="U10" s="5"/>
      <c r="V10" s="5"/>
      <c r="X10" s="5"/>
      <c r="Z10" s="5"/>
      <c r="AA10" s="5"/>
      <c r="AB10" s="5"/>
      <c r="AC10" s="5"/>
      <c r="AD10" s="5"/>
      <c r="AE10" s="5"/>
    </row>
    <row r="11" spans="1:40">
      <c r="A11" s="3" t="s">
        <v>63</v>
      </c>
      <c r="B11" s="23">
        <f>'Matrix and Sustainability index'!C17</f>
        <v>16.973722794038146</v>
      </c>
      <c r="C11" s="14">
        <f>'Matrix and Sustainability index'!D17</f>
        <v>6.51</v>
      </c>
      <c r="D11" s="23">
        <f>'Matrix and Sustainability index'!E17</f>
        <v>95.83</v>
      </c>
      <c r="E11" s="24">
        <f>'Matrix and Sustainability index'!F17</f>
        <v>1208</v>
      </c>
      <c r="F11" s="24">
        <f>'Matrix and Sustainability index'!G17</f>
        <v>9827.1958973670389</v>
      </c>
      <c r="G11" s="24">
        <f>'Matrix and Sustainability index'!H17</f>
        <v>369.06768133246669</v>
      </c>
      <c r="H11" s="24">
        <f>'Matrix and Sustainability index'!I17</f>
        <v>139.08333333333334</v>
      </c>
      <c r="I11" s="23">
        <f>'Matrix and Sustainability index'!J17</f>
        <v>70.471610629437009</v>
      </c>
      <c r="J11" s="24">
        <f>'Matrix and Sustainability index'!K17</f>
        <v>1</v>
      </c>
      <c r="K11" s="24">
        <f>'Matrix and Sustainability index'!L17</f>
        <v>1.6</v>
      </c>
      <c r="L11" s="24">
        <f>'Matrix and Sustainability index'!M17</f>
        <v>2.44</v>
      </c>
      <c r="M11" s="24">
        <f>'Matrix and Sustainability index'!N17</f>
        <v>1.91</v>
      </c>
      <c r="N11" s="24">
        <f>'Matrix and Sustainability index'!O17</f>
        <v>2</v>
      </c>
      <c r="O11" s="24">
        <f>'Matrix and Sustainability index'!P17</f>
        <v>1.82</v>
      </c>
      <c r="P11" s="24">
        <f>'Matrix and Sustainability index'!Q17</f>
        <v>2.36</v>
      </c>
      <c r="R11" s="5"/>
      <c r="S11" s="5"/>
      <c r="T11" s="5"/>
      <c r="U11" s="5"/>
      <c r="V11" s="5"/>
      <c r="X11" s="5"/>
      <c r="Z11" s="5"/>
      <c r="AA11" s="5"/>
      <c r="AB11" s="5"/>
      <c r="AC11" s="5"/>
      <c r="AD11" s="5"/>
      <c r="AE11" s="5"/>
    </row>
    <row r="12" spans="1:40">
      <c r="A12" s="3" t="s">
        <v>65</v>
      </c>
      <c r="B12" s="23">
        <f>'Matrix and Sustainability index'!C18</f>
        <v>16.391007759877525</v>
      </c>
      <c r="C12" s="14">
        <f>'Matrix and Sustainability index'!D18</f>
        <v>3.76</v>
      </c>
      <c r="D12" s="23">
        <f>'Matrix and Sustainability index'!E18</f>
        <v>91.7</v>
      </c>
      <c r="E12" s="24">
        <f>'Matrix and Sustainability index'!F18</f>
        <v>1102</v>
      </c>
      <c r="F12" s="24">
        <f>'Matrix and Sustainability index'!G18</f>
        <v>7648.0210432667773</v>
      </c>
      <c r="G12" s="24">
        <f>'Matrix and Sustainability index'!H18</f>
        <v>525.43135160854979</v>
      </c>
      <c r="H12" s="24">
        <f>'Matrix and Sustainability index'!I18</f>
        <v>138.84375</v>
      </c>
      <c r="I12" s="23">
        <f>'Matrix and Sustainability index'!J18</f>
        <v>74.101304252489626</v>
      </c>
      <c r="J12" s="24">
        <f>'Matrix and Sustainability index'!K18</f>
        <v>1</v>
      </c>
      <c r="K12" s="24">
        <f>'Matrix and Sustainability index'!L18</f>
        <v>1.4</v>
      </c>
      <c r="L12" s="24">
        <f>'Matrix and Sustainability index'!M18</f>
        <v>2.2999999999999998</v>
      </c>
      <c r="M12" s="24">
        <f>'Matrix and Sustainability index'!N18</f>
        <v>2.64</v>
      </c>
      <c r="N12" s="24">
        <f>'Matrix and Sustainability index'!O18</f>
        <v>2.82</v>
      </c>
      <c r="O12" s="24">
        <f>'Matrix and Sustainability index'!P18</f>
        <v>1.82</v>
      </c>
      <c r="P12" s="24">
        <f>'Matrix and Sustainability index'!Q18</f>
        <v>2.5499999999999998</v>
      </c>
      <c r="R12" s="5"/>
      <c r="S12" s="5"/>
      <c r="T12" s="5"/>
      <c r="U12" s="5"/>
      <c r="V12" s="5"/>
      <c r="X12" s="5"/>
      <c r="Z12" s="5"/>
      <c r="AA12" s="5"/>
      <c r="AB12" s="5"/>
      <c r="AC12" s="5"/>
      <c r="AD12" s="5"/>
      <c r="AE12" s="5"/>
    </row>
    <row r="13" spans="1:40">
      <c r="A13" s="3" t="s">
        <v>67</v>
      </c>
      <c r="B13" s="23">
        <f>'Matrix and Sustainability index'!C19</f>
        <v>16.341876304958767</v>
      </c>
      <c r="C13" s="14">
        <f>'Matrix and Sustainability index'!D19</f>
        <v>6.32</v>
      </c>
      <c r="D13" s="23">
        <f>'Matrix and Sustainability index'!E19</f>
        <v>96</v>
      </c>
      <c r="E13" s="24">
        <f>'Matrix and Sustainability index'!F19</f>
        <v>1128</v>
      </c>
      <c r="F13" s="24">
        <f>'Matrix and Sustainability index'!G19</f>
        <v>14749.818632761408</v>
      </c>
      <c r="G13" s="24">
        <f>'Matrix and Sustainability index'!H19</f>
        <v>780.21431279576075</v>
      </c>
      <c r="H13" s="24">
        <f>'Matrix and Sustainability index'!I19</f>
        <v>210.5</v>
      </c>
      <c r="I13" s="23">
        <f>'Matrix and Sustainability index'!J19</f>
        <v>72.355736096076555</v>
      </c>
      <c r="J13" s="24">
        <f>'Matrix and Sustainability index'!K19</f>
        <v>1</v>
      </c>
      <c r="K13" s="24">
        <f>'Matrix and Sustainability index'!L19</f>
        <v>1.8</v>
      </c>
      <c r="L13" s="24">
        <f>'Matrix and Sustainability index'!M19</f>
        <v>2.2200000000000002</v>
      </c>
      <c r="M13" s="24">
        <f>'Matrix and Sustainability index'!N19</f>
        <v>2.09</v>
      </c>
      <c r="N13" s="24">
        <f>'Matrix and Sustainability index'!O19</f>
        <v>1.82</v>
      </c>
      <c r="O13" s="24">
        <f>'Matrix and Sustainability index'!P19</f>
        <v>2.09</v>
      </c>
      <c r="P13" s="24">
        <f>'Matrix and Sustainability index'!Q19</f>
        <v>2.64</v>
      </c>
      <c r="R13" s="5"/>
      <c r="S13" s="5"/>
      <c r="T13" s="5"/>
      <c r="U13" s="5"/>
      <c r="V13" s="5"/>
      <c r="X13" s="5"/>
      <c r="Z13" s="5"/>
      <c r="AA13" s="5"/>
      <c r="AB13" s="5"/>
      <c r="AC13" s="5"/>
      <c r="AD13" s="5"/>
      <c r="AE13" s="5"/>
    </row>
    <row r="14" spans="1:40">
      <c r="A14" s="3" t="s">
        <v>69</v>
      </c>
      <c r="B14" s="23">
        <f>'Matrix and Sustainability index'!C20</f>
        <v>17.332205938265044</v>
      </c>
      <c r="C14" s="14">
        <f>'Matrix and Sustainability index'!D20</f>
        <v>3.73</v>
      </c>
      <c r="D14" s="23">
        <f>'Matrix and Sustainability index'!E20</f>
        <v>94.89</v>
      </c>
      <c r="E14" s="24">
        <f>'Matrix and Sustainability index'!F20</f>
        <v>1096</v>
      </c>
      <c r="F14" s="24">
        <f>'Matrix and Sustainability index'!G20</f>
        <v>3421.1775476604685</v>
      </c>
      <c r="G14" s="24">
        <f>'Matrix and Sustainability index'!H20</f>
        <v>677.33287610563389</v>
      </c>
      <c r="H14" s="24">
        <f>'Matrix and Sustainability index'!I20</f>
        <v>142.5625</v>
      </c>
      <c r="I14" s="23">
        <f>'Matrix and Sustainability index'!J20</f>
        <v>72.718124564694207</v>
      </c>
      <c r="J14" s="24">
        <f>'Matrix and Sustainability index'!K20</f>
        <v>2</v>
      </c>
      <c r="K14" s="24">
        <f>'Matrix and Sustainability index'!L20</f>
        <v>1.9</v>
      </c>
      <c r="L14" s="24">
        <f>'Matrix and Sustainability index'!M20</f>
        <v>2</v>
      </c>
      <c r="M14" s="24">
        <f>'Matrix and Sustainability index'!N20</f>
        <v>1.91</v>
      </c>
      <c r="N14" s="24">
        <f>'Matrix and Sustainability index'!O20</f>
        <v>2.1800000000000002</v>
      </c>
      <c r="O14" s="24">
        <f>'Matrix and Sustainability index'!P20</f>
        <v>1.55</v>
      </c>
      <c r="P14" s="24">
        <f>'Matrix and Sustainability index'!Q20</f>
        <v>2</v>
      </c>
      <c r="R14" s="5"/>
      <c r="S14" s="5"/>
      <c r="T14" s="5"/>
      <c r="U14" s="5"/>
      <c r="V14" s="5"/>
      <c r="X14" s="5"/>
      <c r="Z14" s="5"/>
      <c r="AA14" s="5"/>
      <c r="AB14" s="5"/>
      <c r="AC14" s="5"/>
      <c r="AD14" s="5"/>
      <c r="AE14" s="5"/>
    </row>
    <row r="15" spans="1:40">
      <c r="A15" s="3" t="s">
        <v>71</v>
      </c>
      <c r="B15" s="23">
        <f>'Matrix and Sustainability index'!C21</f>
        <v>16.415876087728066</v>
      </c>
      <c r="C15" s="14">
        <f>'Matrix and Sustainability index'!D21</f>
        <v>6</v>
      </c>
      <c r="D15" s="23">
        <f>'Matrix and Sustainability index'!E21</f>
        <v>92.41</v>
      </c>
      <c r="E15" s="24">
        <f>'Matrix and Sustainability index'!F21</f>
        <v>1422</v>
      </c>
      <c r="F15" s="24">
        <f>'Matrix and Sustainability index'!G21</f>
        <v>646.13350700275225</v>
      </c>
      <c r="G15" s="24">
        <f>'Matrix and Sustainability index'!H21</f>
        <v>189.27696252198569</v>
      </c>
      <c r="H15" s="24">
        <f>'Matrix and Sustainability index'!I21</f>
        <v>160.75624999999999</v>
      </c>
      <c r="I15" s="23">
        <f>'Matrix and Sustainability index'!J21</f>
        <v>77.278177863948216</v>
      </c>
      <c r="J15" s="24">
        <f>'Matrix and Sustainability index'!K21</f>
        <v>1</v>
      </c>
      <c r="K15" s="24">
        <f>'Matrix and Sustainability index'!L21</f>
        <v>2.4</v>
      </c>
      <c r="L15" s="24">
        <f>'Matrix and Sustainability index'!M21</f>
        <v>2.33</v>
      </c>
      <c r="M15" s="24">
        <f>'Matrix and Sustainability index'!N21</f>
        <v>2.1800000000000002</v>
      </c>
      <c r="N15" s="24">
        <f>'Matrix and Sustainability index'!O21</f>
        <v>2.1800000000000002</v>
      </c>
      <c r="O15" s="24">
        <f>'Matrix and Sustainability index'!P21</f>
        <v>1.73</v>
      </c>
      <c r="P15" s="24">
        <f>'Matrix and Sustainability index'!Q21</f>
        <v>2.36</v>
      </c>
      <c r="R15" s="5"/>
      <c r="S15" s="5"/>
      <c r="T15" s="5"/>
      <c r="U15" s="5"/>
      <c r="V15" s="5"/>
      <c r="X15" s="5"/>
      <c r="Z15" s="5"/>
      <c r="AA15" s="5"/>
      <c r="AB15" s="5"/>
      <c r="AC15" s="5"/>
      <c r="AD15" s="5"/>
      <c r="AE15" s="5"/>
    </row>
    <row r="16" spans="1:40">
      <c r="A16" s="3" t="s">
        <v>73</v>
      </c>
      <c r="B16" s="23">
        <f>'Matrix and Sustainability index'!C22</f>
        <v>16.764926511427301</v>
      </c>
      <c r="C16" s="14">
        <f>'Matrix and Sustainability index'!D22</f>
        <v>1.39</v>
      </c>
      <c r="D16" s="23">
        <f>'Matrix and Sustainability index'!E22</f>
        <v>97.25</v>
      </c>
      <c r="E16" s="24">
        <f>'Matrix and Sustainability index'!F22</f>
        <v>1079</v>
      </c>
      <c r="F16" s="24">
        <f>'Matrix and Sustainability index'!G22</f>
        <v>4464.3619599521635</v>
      </c>
      <c r="G16" s="24">
        <f>'Matrix and Sustainability index'!H22</f>
        <v>320.96051883251857</v>
      </c>
      <c r="H16" s="24">
        <f>'Matrix and Sustainability index'!I22</f>
        <v>57.65625</v>
      </c>
      <c r="I16" s="23">
        <f>'Matrix and Sustainability index'!J22</f>
        <v>78.444172439498118</v>
      </c>
      <c r="J16" s="24">
        <f>'Matrix and Sustainability index'!K22</f>
        <v>2</v>
      </c>
      <c r="K16" s="24">
        <f>'Matrix and Sustainability index'!L22</f>
        <v>2</v>
      </c>
      <c r="L16" s="24">
        <f>'Matrix and Sustainability index'!M22</f>
        <v>1.78</v>
      </c>
      <c r="M16" s="24">
        <f>'Matrix and Sustainability index'!N22</f>
        <v>2.27</v>
      </c>
      <c r="N16" s="24">
        <f>'Matrix and Sustainability index'!O22</f>
        <v>2.09</v>
      </c>
      <c r="O16" s="24">
        <f>'Matrix and Sustainability index'!P22</f>
        <v>1.64</v>
      </c>
      <c r="P16" s="24">
        <f>'Matrix and Sustainability index'!Q22</f>
        <v>2.1800000000000002</v>
      </c>
      <c r="R16" s="5"/>
      <c r="S16" s="5"/>
      <c r="T16" s="5"/>
      <c r="U16" s="5"/>
      <c r="V16" s="5"/>
      <c r="X16" s="5"/>
      <c r="Z16" s="5"/>
      <c r="AA16" s="5"/>
      <c r="AB16" s="5"/>
      <c r="AC16" s="5"/>
      <c r="AD16" s="5"/>
      <c r="AE16" s="5"/>
    </row>
    <row r="17" spans="1:31">
      <c r="A17" s="3" t="s">
        <v>75</v>
      </c>
      <c r="B17" s="23">
        <f>'Matrix and Sustainability index'!C23</f>
        <v>16.346898112896742</v>
      </c>
      <c r="C17" s="14">
        <f>'Matrix and Sustainability index'!D23</f>
        <v>4.22</v>
      </c>
      <c r="D17" s="23">
        <f>'Matrix and Sustainability index'!E23</f>
        <v>92.87</v>
      </c>
      <c r="E17" s="24">
        <f>'Matrix and Sustainability index'!F23</f>
        <v>1020</v>
      </c>
      <c r="F17" s="24">
        <f>'Matrix and Sustainability index'!G23</f>
        <v>20416.292101838437</v>
      </c>
      <c r="G17" s="24">
        <f>'Matrix and Sustainability index'!H23</f>
        <v>192.14950784924457</v>
      </c>
      <c r="H17" s="24">
        <f>'Matrix and Sustainability index'!I23</f>
        <v>176</v>
      </c>
      <c r="I17" s="23">
        <f>'Matrix and Sustainability index'!J23</f>
        <v>67.959266338261173</v>
      </c>
      <c r="J17" s="24">
        <f>'Matrix and Sustainability index'!K23</f>
        <v>1</v>
      </c>
      <c r="K17" s="24">
        <f>'Matrix and Sustainability index'!L23</f>
        <v>2.2999999999999998</v>
      </c>
      <c r="L17" s="24">
        <f>'Matrix and Sustainability index'!M23</f>
        <v>2</v>
      </c>
      <c r="M17" s="24">
        <f>'Matrix and Sustainability index'!N23</f>
        <v>1.64</v>
      </c>
      <c r="N17" s="24">
        <f>'Matrix and Sustainability index'!O23</f>
        <v>1.55</v>
      </c>
      <c r="O17" s="24">
        <f>'Matrix and Sustainability index'!P23</f>
        <v>1.73</v>
      </c>
      <c r="P17" s="24">
        <f>'Matrix and Sustainability index'!Q23</f>
        <v>2.27</v>
      </c>
      <c r="R17" s="5"/>
      <c r="S17" s="5"/>
      <c r="T17" s="5"/>
      <c r="U17" s="5"/>
      <c r="V17" s="5"/>
      <c r="X17" s="5"/>
      <c r="Z17" s="5"/>
      <c r="AA17" s="5"/>
      <c r="AB17" s="5"/>
      <c r="AC17" s="5"/>
      <c r="AD17" s="5"/>
      <c r="AE17" s="5"/>
    </row>
    <row r="18" spans="1:31">
      <c r="A18" s="3" t="s">
        <v>77</v>
      </c>
      <c r="B18" s="23">
        <f>'Matrix and Sustainability index'!C24</f>
        <v>16.356462562665882</v>
      </c>
      <c r="C18" s="14">
        <f>'Matrix and Sustainability index'!D24</f>
        <v>1.17</v>
      </c>
      <c r="D18" s="23">
        <f>'Matrix and Sustainability index'!E24</f>
        <v>95.4</v>
      </c>
      <c r="E18" s="24">
        <f>'Matrix and Sustainability index'!F24</f>
        <v>1070</v>
      </c>
      <c r="F18" s="24">
        <f>'Matrix and Sustainability index'!G24</f>
        <v>2796.025129003729</v>
      </c>
      <c r="G18" s="24">
        <f>'Matrix and Sustainability index'!H24</f>
        <v>348.8477453243226</v>
      </c>
      <c r="H18" s="24">
        <f>'Matrix and Sustainability index'!I24</f>
        <v>66.468085106382972</v>
      </c>
      <c r="I18" s="23">
        <f>'Matrix and Sustainability index'!J24</f>
        <v>78.448614773111288</v>
      </c>
      <c r="J18" s="24">
        <f>'Matrix and Sustainability index'!K24</f>
        <v>1</v>
      </c>
      <c r="K18" s="24">
        <f>'Matrix and Sustainability index'!L24</f>
        <v>1.7</v>
      </c>
      <c r="L18" s="24">
        <f>'Matrix and Sustainability index'!M24</f>
        <v>2.11</v>
      </c>
      <c r="M18" s="24">
        <f>'Matrix and Sustainability index'!N24</f>
        <v>2.36</v>
      </c>
      <c r="N18" s="24">
        <f>'Matrix and Sustainability index'!O24</f>
        <v>1.82</v>
      </c>
      <c r="O18" s="24">
        <f>'Matrix and Sustainability index'!P24</f>
        <v>1.91</v>
      </c>
      <c r="P18" s="24">
        <f>'Matrix and Sustainability index'!Q24</f>
        <v>2.5499999999999998</v>
      </c>
      <c r="R18" s="5"/>
      <c r="S18" s="5"/>
      <c r="T18" s="5"/>
      <c r="U18" s="5"/>
      <c r="V18" s="5"/>
      <c r="X18" s="5"/>
      <c r="Z18" s="5"/>
      <c r="AA18" s="5"/>
      <c r="AB18" s="5"/>
      <c r="AC18" s="5"/>
      <c r="AD18" s="5"/>
      <c r="AE18" s="5"/>
    </row>
    <row r="19" spans="1:31">
      <c r="A19" s="3" t="s">
        <v>79</v>
      </c>
      <c r="B19" s="23">
        <f>'Matrix and Sustainability index'!C25</f>
        <v>16.402414181041337</v>
      </c>
      <c r="C19" s="14">
        <f>'Matrix and Sustainability index'!D25</f>
        <v>1.5204205380673019</v>
      </c>
      <c r="D19" s="23">
        <f>'Matrix and Sustainability index'!E25</f>
        <v>97.6</v>
      </c>
      <c r="E19" s="24">
        <f>'Matrix and Sustainability index'!F25</f>
        <v>1041</v>
      </c>
      <c r="F19" s="24">
        <f>'Matrix and Sustainability index'!G25</f>
        <v>800.14891928753502</v>
      </c>
      <c r="G19" s="24">
        <f>'Matrix and Sustainability index'!H25</f>
        <v>600.38573671144104</v>
      </c>
      <c r="H19" s="24">
        <f>'Matrix and Sustainability index'!I25</f>
        <v>37.326086956521742</v>
      </c>
      <c r="I19" s="23">
        <f>'Matrix and Sustainability index'!J25</f>
        <v>78.47618990920418</v>
      </c>
      <c r="J19" s="24">
        <f>'Matrix and Sustainability index'!K25</f>
        <v>1</v>
      </c>
      <c r="K19" s="24">
        <f>'Matrix and Sustainability index'!L25</f>
        <v>2.1</v>
      </c>
      <c r="L19" s="24">
        <f>'Matrix and Sustainability index'!M25</f>
        <v>1.89</v>
      </c>
      <c r="M19" s="24">
        <f>'Matrix and Sustainability index'!N25</f>
        <v>1.91</v>
      </c>
      <c r="N19" s="24">
        <f>'Matrix and Sustainability index'!O25</f>
        <v>1.73</v>
      </c>
      <c r="O19" s="24">
        <f>'Matrix and Sustainability index'!P25</f>
        <v>1.91</v>
      </c>
      <c r="P19" s="24">
        <f>'Matrix and Sustainability index'!Q25</f>
        <v>2.09</v>
      </c>
      <c r="R19" s="5"/>
      <c r="S19" s="5"/>
      <c r="T19" s="5"/>
      <c r="U19" s="5"/>
      <c r="V19" s="5"/>
      <c r="X19" s="5"/>
      <c r="Z19" s="5"/>
      <c r="AA19" s="5"/>
      <c r="AB19" s="5"/>
      <c r="AC19" s="5"/>
      <c r="AD19" s="5"/>
      <c r="AE19" s="5"/>
    </row>
    <row r="20" spans="1:31">
      <c r="A20" s="3" t="s">
        <v>81</v>
      </c>
      <c r="B20" s="23">
        <f>'Matrix and Sustainability index'!C26</f>
        <v>17.87</v>
      </c>
      <c r="C20" s="14">
        <f>'Matrix and Sustainability index'!D26</f>
        <v>5.5</v>
      </c>
      <c r="D20" s="23">
        <f>'Matrix and Sustainability index'!E26</f>
        <v>92.88</v>
      </c>
      <c r="E20" s="24">
        <f>'Matrix and Sustainability index'!F26</f>
        <v>1162</v>
      </c>
      <c r="F20" s="24">
        <f>'Matrix and Sustainability index'!G26</f>
        <v>23261.056408477445</v>
      </c>
      <c r="G20" s="24">
        <f>'Matrix and Sustainability index'!H26</f>
        <v>717.6342279455198</v>
      </c>
      <c r="H20" s="24">
        <f>'Matrix and Sustainability index'!I26</f>
        <v>122.43333333333334</v>
      </c>
      <c r="I20" s="23">
        <f>'Matrix and Sustainability index'!J26</f>
        <v>70.531812314450661</v>
      </c>
      <c r="J20" s="24">
        <f>'Matrix and Sustainability index'!K26</f>
        <v>2</v>
      </c>
      <c r="K20" s="24">
        <f>'Matrix and Sustainability index'!L26</f>
        <v>2.4</v>
      </c>
      <c r="L20" s="24">
        <f>'Matrix and Sustainability index'!M26</f>
        <v>1.89</v>
      </c>
      <c r="M20" s="24">
        <f>'Matrix and Sustainability index'!N26</f>
        <v>1.82</v>
      </c>
      <c r="N20" s="24">
        <f>'Matrix and Sustainability index'!O26</f>
        <v>2</v>
      </c>
      <c r="O20" s="24">
        <f>'Matrix and Sustainability index'!P26</f>
        <v>1.36</v>
      </c>
      <c r="P20" s="24">
        <f>'Matrix and Sustainability index'!Q26</f>
        <v>1.91</v>
      </c>
      <c r="R20" s="5"/>
      <c r="S20" s="5"/>
      <c r="T20" s="5"/>
      <c r="U20" s="5"/>
      <c r="V20" s="5"/>
      <c r="X20" s="5"/>
      <c r="Z20" s="5"/>
      <c r="AA20" s="5"/>
      <c r="AB20" s="5"/>
      <c r="AC20" s="5"/>
      <c r="AD20" s="5"/>
      <c r="AE20" s="5"/>
    </row>
    <row r="21" spans="1:31">
      <c r="A21" s="3" t="s">
        <v>83</v>
      </c>
      <c r="B21" s="23">
        <f>'Matrix and Sustainability index'!C27</f>
        <v>19.0425</v>
      </c>
      <c r="C21" s="14">
        <f>'Matrix and Sustainability index'!D27</f>
        <v>4.25</v>
      </c>
      <c r="D21" s="23">
        <f>'Matrix and Sustainability index'!E27</f>
        <v>97.73</v>
      </c>
      <c r="E21" s="24">
        <f>'Matrix and Sustainability index'!F27</f>
        <v>1320</v>
      </c>
      <c r="F21" s="24">
        <f>'Matrix and Sustainability index'!G27</f>
        <v>7424.9569391670193</v>
      </c>
      <c r="G21" s="24">
        <f>'Matrix and Sustainability index'!H27</f>
        <v>428.51144301260177</v>
      </c>
      <c r="H21" s="24">
        <f>'Matrix and Sustainability index'!I27</f>
        <v>87.166666666666671</v>
      </c>
      <c r="I21" s="23">
        <f>'Matrix and Sustainability index'!J27</f>
        <v>69.396609398678876</v>
      </c>
      <c r="J21" s="24">
        <f>'Matrix and Sustainability index'!K27</f>
        <v>2</v>
      </c>
      <c r="K21" s="24">
        <f>'Matrix and Sustainability index'!L27</f>
        <v>1.9</v>
      </c>
      <c r="L21" s="24">
        <f>'Matrix and Sustainability index'!M27</f>
        <v>1.89</v>
      </c>
      <c r="M21" s="24">
        <f>'Matrix and Sustainability index'!N27</f>
        <v>2.4500000000000002</v>
      </c>
      <c r="N21" s="24">
        <f>'Matrix and Sustainability index'!O27</f>
        <v>2</v>
      </c>
      <c r="O21" s="24">
        <f>'Matrix and Sustainability index'!P27</f>
        <v>1.73</v>
      </c>
      <c r="P21" s="24">
        <f>'Matrix and Sustainability index'!Q27</f>
        <v>2.4500000000000002</v>
      </c>
      <c r="R21" s="5"/>
      <c r="S21" s="5"/>
      <c r="T21" s="5"/>
      <c r="U21" s="5"/>
      <c r="V21" s="5"/>
      <c r="X21" s="5"/>
      <c r="Z21" s="5"/>
      <c r="AA21" s="5"/>
      <c r="AB21" s="5"/>
      <c r="AC21" s="5"/>
      <c r="AD21" s="5"/>
      <c r="AE21" s="5"/>
    </row>
    <row r="22" spans="1:31">
      <c r="A22" s="3" t="s">
        <v>85</v>
      </c>
      <c r="B22" s="23">
        <f>'Matrix and Sustainability index'!C28</f>
        <v>16.734348930647442</v>
      </c>
      <c r="C22" s="14">
        <f>'Matrix and Sustainability index'!D28</f>
        <v>1.28</v>
      </c>
      <c r="D22" s="23">
        <f>'Matrix and Sustainability index'!E28</f>
        <v>97.05</v>
      </c>
      <c r="E22" s="24">
        <f>'Matrix and Sustainability index'!F28</f>
        <v>1156</v>
      </c>
      <c r="F22" s="24">
        <f>'Matrix and Sustainability index'!G28</f>
        <v>663.52431077665813</v>
      </c>
      <c r="G22" s="24">
        <f>'Matrix and Sustainability index'!H28</f>
        <v>516.86271236132643</v>
      </c>
      <c r="H22" s="24">
        <f>'Matrix and Sustainability index'!I28</f>
        <v>54.230769230769234</v>
      </c>
      <c r="I22" s="23">
        <f>'Matrix and Sustainability index'!J28</f>
        <v>79.697087069188271</v>
      </c>
      <c r="J22" s="24">
        <f>'Matrix and Sustainability index'!K28</f>
        <v>1</v>
      </c>
      <c r="K22" s="24">
        <f>'Matrix and Sustainability index'!L28</f>
        <v>2.9</v>
      </c>
      <c r="L22" s="24">
        <f>'Matrix and Sustainability index'!M28</f>
        <v>1.78</v>
      </c>
      <c r="M22" s="24">
        <f>'Matrix and Sustainability index'!N28</f>
        <v>1.91</v>
      </c>
      <c r="N22" s="24">
        <f>'Matrix and Sustainability index'!O28</f>
        <v>2</v>
      </c>
      <c r="O22" s="24">
        <f>'Matrix and Sustainability index'!P28</f>
        <v>2</v>
      </c>
      <c r="P22" s="24">
        <f>'Matrix and Sustainability index'!Q28</f>
        <v>2.09</v>
      </c>
      <c r="R22" s="5"/>
      <c r="S22" s="5"/>
      <c r="T22" s="5"/>
      <c r="U22" s="5"/>
      <c r="V22" s="5"/>
      <c r="X22" s="5"/>
      <c r="Z22" s="5"/>
      <c r="AA22" s="5"/>
      <c r="AB22" s="5"/>
      <c r="AC22" s="5"/>
      <c r="AD22" s="5"/>
      <c r="AE22" s="5"/>
    </row>
    <row r="23" spans="1:31">
      <c r="A23" s="12" t="s">
        <v>181</v>
      </c>
      <c r="B23" s="26">
        <f>IF(B4="+", MIN(B5:B22), IF(B4="-", MAX(B5:B22)))</f>
        <v>16.079999999999998</v>
      </c>
      <c r="C23" s="25">
        <f t="shared" ref="C23:O23" si="0">IF(C4="+", MIN(C5:C22), IF(C4="-", MAX(C5:C22)))</f>
        <v>7.37</v>
      </c>
      <c r="D23" s="26">
        <f t="shared" si="0"/>
        <v>91.7</v>
      </c>
      <c r="E23" s="27">
        <f t="shared" si="0"/>
        <v>1020</v>
      </c>
      <c r="F23" s="27">
        <f t="shared" si="0"/>
        <v>48238.287643878924</v>
      </c>
      <c r="G23" s="27">
        <f t="shared" si="0"/>
        <v>947.70614699659973</v>
      </c>
      <c r="H23" s="27">
        <f t="shared" si="0"/>
        <v>217.65625</v>
      </c>
      <c r="I23" s="26">
        <f t="shared" si="0"/>
        <v>66.347302190796313</v>
      </c>
      <c r="J23" s="27">
        <f t="shared" si="0"/>
        <v>1</v>
      </c>
      <c r="K23" s="27">
        <f t="shared" si="0"/>
        <v>2.9</v>
      </c>
      <c r="L23" s="27">
        <f t="shared" si="0"/>
        <v>2.67</v>
      </c>
      <c r="M23" s="27">
        <f t="shared" si="0"/>
        <v>2.64</v>
      </c>
      <c r="N23" s="27">
        <f t="shared" si="0"/>
        <v>2.82</v>
      </c>
      <c r="O23" s="27">
        <f t="shared" si="0"/>
        <v>2.36</v>
      </c>
      <c r="P23" s="27">
        <f t="shared" ref="P23" si="1">IF(P4="+", MIN(P5:P22), IF(P4="-", MAX(P5:P22)))</f>
        <v>2.64</v>
      </c>
      <c r="R23" s="5"/>
      <c r="S23" s="5"/>
      <c r="T23" s="5"/>
      <c r="U23" s="5"/>
      <c r="V23" s="5"/>
      <c r="X23" s="5"/>
      <c r="Z23" s="5"/>
      <c r="AA23" s="5"/>
      <c r="AB23" s="5"/>
      <c r="AC23" s="5"/>
      <c r="AD23" s="5"/>
      <c r="AE23" s="5"/>
    </row>
    <row r="24" spans="1:31">
      <c r="A24" s="3" t="s">
        <v>182</v>
      </c>
      <c r="B24" s="23">
        <f>IF(B4="+", MAX(B5:B22), IF(B4="-", MIN(B5:B22)))</f>
        <v>19.0425</v>
      </c>
      <c r="C24" s="14">
        <f t="shared" ref="C24:O24" si="2">IF(C4="+", MAX(C5:C22), IF(C4="-", MIN(C5:C22)))</f>
        <v>0.37</v>
      </c>
      <c r="D24" s="23">
        <f t="shared" si="2"/>
        <v>98.82</v>
      </c>
      <c r="E24" s="24">
        <f t="shared" si="2"/>
        <v>1480</v>
      </c>
      <c r="F24" s="24">
        <f t="shared" si="2"/>
        <v>52.218762626117467</v>
      </c>
      <c r="G24" s="24">
        <f t="shared" si="2"/>
        <v>140.03648284007474</v>
      </c>
      <c r="H24" s="24">
        <f t="shared" si="2"/>
        <v>20.774193548387096</v>
      </c>
      <c r="I24" s="23">
        <f t="shared" si="2"/>
        <v>82.97816134178278</v>
      </c>
      <c r="J24" s="24">
        <f t="shared" si="2"/>
        <v>3</v>
      </c>
      <c r="K24" s="24">
        <f t="shared" si="2"/>
        <v>1.4</v>
      </c>
      <c r="L24" s="24">
        <f t="shared" si="2"/>
        <v>1.25</v>
      </c>
      <c r="M24" s="24">
        <f t="shared" si="2"/>
        <v>1.18</v>
      </c>
      <c r="N24" s="24">
        <f t="shared" si="2"/>
        <v>1.27</v>
      </c>
      <c r="O24" s="24">
        <f t="shared" si="2"/>
        <v>1</v>
      </c>
      <c r="P24" s="24">
        <f t="shared" ref="P24" si="3">IF(P4="+", MAX(P5:P22), IF(P4="-", MIN(P5:P22)))</f>
        <v>1.27</v>
      </c>
      <c r="R24" s="5"/>
      <c r="S24" s="5"/>
      <c r="T24" s="5"/>
      <c r="U24" s="5"/>
      <c r="V24" s="5"/>
      <c r="X24" s="5"/>
      <c r="Z24" s="5"/>
      <c r="AA24" s="5"/>
      <c r="AB24" s="5"/>
      <c r="AC24" s="5"/>
      <c r="AD24" s="5"/>
      <c r="AE24" s="5"/>
    </row>
    <row r="25" spans="1:31">
      <c r="B25" s="28"/>
    </row>
    <row r="26" spans="1:31">
      <c r="B26" s="11" t="s">
        <v>183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R26" s="6"/>
      <c r="S26" s="2"/>
    </row>
    <row r="27" spans="1:31">
      <c r="A27" s="6" t="str">
        <f>$A$5</f>
        <v>A1</v>
      </c>
      <c r="B27" s="5">
        <f>IF(B$4="+",(B5-B$23)/(B$24-B$23),(B$23-B5)/(B$23-B$24))</f>
        <v>0.69055056002815141</v>
      </c>
      <c r="C27" s="5">
        <f>IF(C$4="+",(C5-C$23)/(C$24-C$23),(C$23-C5)/(C$23-C$24))</f>
        <v>1</v>
      </c>
      <c r="D27" s="5">
        <f t="shared" ref="D27:O27" si="4">IF(D$4="+",(D5-D$23)/(D$24-D$23),(D$23-D5)/(D$23-D$24))</f>
        <v>0.94522471910112549</v>
      </c>
      <c r="E27" s="5">
        <f t="shared" si="4"/>
        <v>0.85217391304347823</v>
      </c>
      <c r="F27" s="5">
        <f t="shared" si="4"/>
        <v>0.99601724841259298</v>
      </c>
      <c r="G27" s="5">
        <f t="shared" si="4"/>
        <v>0.75618675043130501</v>
      </c>
      <c r="H27" s="5">
        <f t="shared" si="4"/>
        <v>0.99398553729939698</v>
      </c>
      <c r="I27" s="5">
        <f t="shared" si="4"/>
        <v>1</v>
      </c>
      <c r="J27" s="5">
        <f t="shared" si="4"/>
        <v>1</v>
      </c>
      <c r="K27" s="5">
        <f t="shared" si="4"/>
        <v>0.37999999999999989</v>
      </c>
      <c r="L27" s="5">
        <f t="shared" si="4"/>
        <v>0.823943661971831</v>
      </c>
      <c r="M27" s="5">
        <f t="shared" si="4"/>
        <v>1</v>
      </c>
      <c r="N27" s="5">
        <f t="shared" si="4"/>
        <v>0.8193548387096774</v>
      </c>
      <c r="O27" s="5">
        <f t="shared" si="4"/>
        <v>0.66911764705882348</v>
      </c>
      <c r="P27" s="5">
        <f t="shared" ref="P27" si="5">IF(P$4="+",(P5-P$23)/(P$24-P$23),(P$23-P5)/(P$23-P$24))</f>
        <v>0.66423357664233584</v>
      </c>
      <c r="R27" s="5"/>
    </row>
    <row r="28" spans="1:31">
      <c r="A28" s="6" t="str">
        <f>$A$6</f>
        <v>A2</v>
      </c>
      <c r="B28" s="5">
        <f t="shared" ref="B28:C44" si="6">IF(B$4="+",(B6-B$23)/(B$24-B$23),(B$23-B6)/(B$23-B$24))</f>
        <v>0</v>
      </c>
      <c r="C28" s="5">
        <f t="shared" si="6"/>
        <v>0</v>
      </c>
      <c r="D28" s="5">
        <f t="shared" ref="D28:O28" si="7">IF(D$4="+",(D6-D$23)/(D$24-D$23),(D$23-D6)/(D$23-D$24))</f>
        <v>0.15449438202247132</v>
      </c>
      <c r="E28" s="5">
        <f t="shared" si="7"/>
        <v>0</v>
      </c>
      <c r="F28" s="5">
        <f t="shared" si="7"/>
        <v>0</v>
      </c>
      <c r="G28" s="5">
        <f t="shared" si="7"/>
        <v>0.20053360062598341</v>
      </c>
      <c r="H28" s="5">
        <f t="shared" si="7"/>
        <v>0</v>
      </c>
      <c r="I28" s="5">
        <f t="shared" si="7"/>
        <v>9.6637187253270973E-2</v>
      </c>
      <c r="J28" s="5">
        <f t="shared" si="7"/>
        <v>0.5</v>
      </c>
      <c r="K28" s="5">
        <f t="shared" si="7"/>
        <v>0.37999999999999989</v>
      </c>
      <c r="L28" s="5">
        <f t="shared" si="7"/>
        <v>0.39436619718309862</v>
      </c>
      <c r="M28" s="5">
        <f t="shared" si="7"/>
        <v>0.81506849315068497</v>
      </c>
      <c r="N28" s="5">
        <f t="shared" si="7"/>
        <v>0.76129032258064522</v>
      </c>
      <c r="O28" s="5">
        <f t="shared" si="7"/>
        <v>0.26470588235294112</v>
      </c>
      <c r="P28" s="5">
        <f t="shared" ref="P28" si="8">IF(P$4="+",(P6-P$23)/(P$24-P$23),(P$23-P6)/(P$23-P$24))</f>
        <v>0.27007299270072999</v>
      </c>
      <c r="R28" s="5"/>
    </row>
    <row r="29" spans="1:31">
      <c r="A29" s="6" t="str">
        <f>$A$7</f>
        <v>A3</v>
      </c>
      <c r="B29" s="5">
        <f t="shared" si="6"/>
        <v>0.31054852320675141</v>
      </c>
      <c r="C29" s="5">
        <f t="shared" si="6"/>
        <v>0.56714285714285717</v>
      </c>
      <c r="D29" s="5">
        <f t="shared" ref="D29:O29" si="9">IF(D$4="+",(D7-D$23)/(D$24-D$23),(D$23-D7)/(D$23-D$24))</f>
        <v>0.85112359550561945</v>
      </c>
      <c r="E29" s="5">
        <f t="shared" si="9"/>
        <v>0.22826086956521738</v>
      </c>
      <c r="F29" s="5">
        <f t="shared" si="9"/>
        <v>0.39432427774544709</v>
      </c>
      <c r="G29" s="5">
        <f t="shared" si="9"/>
        <v>0.73693869117144406</v>
      </c>
      <c r="H29" s="5">
        <f t="shared" si="9"/>
        <v>0.57897395723996925</v>
      </c>
      <c r="I29" s="5">
        <f t="shared" si="9"/>
        <v>0</v>
      </c>
      <c r="J29" s="5">
        <f t="shared" si="9"/>
        <v>0</v>
      </c>
      <c r="K29" s="5">
        <f t="shared" si="9"/>
        <v>0.37999999999999989</v>
      </c>
      <c r="L29" s="5">
        <f t="shared" si="9"/>
        <v>0.54929577464788737</v>
      </c>
      <c r="M29" s="5">
        <f t="shared" si="9"/>
        <v>0.37671232876712341</v>
      </c>
      <c r="N29" s="5">
        <f t="shared" si="9"/>
        <v>0.47096774193548391</v>
      </c>
      <c r="O29" s="5">
        <f t="shared" si="9"/>
        <v>0.46323529411764702</v>
      </c>
      <c r="P29" s="5">
        <f t="shared" ref="P29" si="10">IF(P$4="+",(P7-P$23)/(P$24-P$23),(P$23-P7)/(P$23-P$24))</f>
        <v>0.13868613138686126</v>
      </c>
      <c r="R29" s="5"/>
    </row>
    <row r="30" spans="1:31">
      <c r="A30" s="6" t="str">
        <f>$A$8</f>
        <v>A4</v>
      </c>
      <c r="B30" s="5">
        <f t="shared" si="6"/>
        <v>0.5468354430379746</v>
      </c>
      <c r="C30" s="5">
        <f t="shared" si="6"/>
        <v>0.83000000000000007</v>
      </c>
      <c r="D30" s="5">
        <f t="shared" ref="D30:O30" si="11">IF(D$4="+",(D8-D$23)/(D$24-D$23),(D$23-D8)/(D$23-D$24))</f>
        <v>1</v>
      </c>
      <c r="E30" s="5">
        <f t="shared" si="11"/>
        <v>0.39130434782608697</v>
      </c>
      <c r="F30" s="5">
        <f t="shared" si="11"/>
        <v>0.88868273901823014</v>
      </c>
      <c r="G30" s="5">
        <f t="shared" si="11"/>
        <v>0.74898189684981475</v>
      </c>
      <c r="H30" s="5">
        <f t="shared" si="11"/>
        <v>0.75822679166645335</v>
      </c>
      <c r="I30" s="5">
        <f t="shared" si="11"/>
        <v>0.79813314675428304</v>
      </c>
      <c r="J30" s="5">
        <f t="shared" si="11"/>
        <v>1</v>
      </c>
      <c r="K30" s="5">
        <f t="shared" si="11"/>
        <v>0.8933333333333332</v>
      </c>
      <c r="L30" s="5">
        <f t="shared" si="11"/>
        <v>0</v>
      </c>
      <c r="M30" s="5">
        <f t="shared" si="11"/>
        <v>0.62328767123287676</v>
      </c>
      <c r="N30" s="5">
        <f t="shared" si="11"/>
        <v>0.41290322580645145</v>
      </c>
      <c r="O30" s="5">
        <f t="shared" si="11"/>
        <v>0</v>
      </c>
      <c r="P30" s="5">
        <f t="shared" ref="P30" si="12">IF(P$4="+",(P8-P$23)/(P$24-P$23),(P$23-P8)/(P$23-P$24))</f>
        <v>0.13868613138686126</v>
      </c>
      <c r="R30" s="5"/>
    </row>
    <row r="31" spans="1:31">
      <c r="A31" s="6" t="str">
        <f>$A$9</f>
        <v>A5</v>
      </c>
      <c r="B31" s="5">
        <f t="shared" si="6"/>
        <v>0.89192132965987159</v>
      </c>
      <c r="C31" s="5">
        <f t="shared" si="6"/>
        <v>0.95000000000000007</v>
      </c>
      <c r="D31" s="5">
        <f t="shared" ref="D31:O31" si="13">IF(D$4="+",(D9-D$23)/(D$24-D$23),(D$23-D9)/(D$23-D$24))</f>
        <v>0.72612359550561922</v>
      </c>
      <c r="E31" s="5">
        <f t="shared" si="13"/>
        <v>0.59782608695652173</v>
      </c>
      <c r="F31" s="5">
        <f t="shared" si="13"/>
        <v>1</v>
      </c>
      <c r="G31" s="5">
        <f t="shared" si="13"/>
        <v>1</v>
      </c>
      <c r="H31" s="5">
        <f t="shared" si="13"/>
        <v>1</v>
      </c>
      <c r="I31" s="5">
        <f t="shared" si="13"/>
        <v>0.84624298821429278</v>
      </c>
      <c r="J31" s="5">
        <f t="shared" si="13"/>
        <v>0.5</v>
      </c>
      <c r="K31" s="5">
        <f t="shared" si="13"/>
        <v>0.15333333333333332</v>
      </c>
      <c r="L31" s="5">
        <f t="shared" si="13"/>
        <v>1</v>
      </c>
      <c r="M31" s="5">
        <f t="shared" si="13"/>
        <v>1</v>
      </c>
      <c r="N31" s="5">
        <f t="shared" si="13"/>
        <v>1</v>
      </c>
      <c r="O31" s="5">
        <f t="shared" si="13"/>
        <v>1</v>
      </c>
      <c r="P31" s="5">
        <f t="shared" ref="P31" si="14">IF(P$4="+",(P9-P$23)/(P$24-P$23),(P$23-P9)/(P$23-P$24))</f>
        <v>1</v>
      </c>
      <c r="R31" s="5"/>
    </row>
    <row r="32" spans="1:31">
      <c r="A32" s="6" t="str">
        <f>$A$10</f>
        <v>A6</v>
      </c>
      <c r="B32" s="5">
        <f t="shared" si="6"/>
        <v>0.5295721021768599</v>
      </c>
      <c r="C32" s="5">
        <f t="shared" si="6"/>
        <v>0.48714285714285716</v>
      </c>
      <c r="D32" s="5">
        <f t="shared" ref="D32:O32" si="15">IF(D$4="+",(D10-D$23)/(D$24-D$23),(D$23-D10)/(D$23-D$24))</f>
        <v>5.6179775280897758E-2</v>
      </c>
      <c r="E32" s="5">
        <f t="shared" si="15"/>
        <v>1</v>
      </c>
      <c r="F32" s="5">
        <f t="shared" si="15"/>
        <v>0.8498308782918671</v>
      </c>
      <c r="G32" s="5">
        <f t="shared" si="15"/>
        <v>0</v>
      </c>
      <c r="H32" s="5">
        <f t="shared" si="15"/>
        <v>0.20554818823698076</v>
      </c>
      <c r="I32" s="5">
        <f t="shared" si="15"/>
        <v>0.84553207871702118</v>
      </c>
      <c r="J32" s="5">
        <f t="shared" si="15"/>
        <v>0.5</v>
      </c>
      <c r="K32" s="5">
        <f t="shared" si="15"/>
        <v>0.86666666666666659</v>
      </c>
      <c r="L32" s="5">
        <f t="shared" si="15"/>
        <v>0.26056338028169024</v>
      </c>
      <c r="M32" s="5">
        <f t="shared" si="15"/>
        <v>0.19178082191780838</v>
      </c>
      <c r="N32" s="5">
        <f t="shared" si="15"/>
        <v>0.47096774193548391</v>
      </c>
      <c r="O32" s="5">
        <f t="shared" si="15"/>
        <v>0.33088235294117646</v>
      </c>
      <c r="P32" s="5">
        <f t="shared" ref="P32" si="16">IF(P$4="+",(P10-P$23)/(P$24-P$23),(P$23-P10)/(P$23-P$24))</f>
        <v>0.27007299270072999</v>
      </c>
      <c r="R32" s="5"/>
    </row>
    <row r="33" spans="1:19">
      <c r="A33" s="6" t="str">
        <f>$A$11</f>
        <v>A7</v>
      </c>
      <c r="B33" s="5">
        <f t="shared" si="6"/>
        <v>0.30167858026604116</v>
      </c>
      <c r="C33" s="5">
        <f t="shared" si="6"/>
        <v>0.1228571428571429</v>
      </c>
      <c r="D33" s="5">
        <f t="shared" ref="D33:O33" si="17">IF(D$4="+",(D11-D$23)/(D$24-D$23),(D$23-D11)/(D$23-D$24))</f>
        <v>0.58005617977528101</v>
      </c>
      <c r="E33" s="5">
        <f t="shared" si="17"/>
        <v>0.40869565217391307</v>
      </c>
      <c r="F33" s="5">
        <f t="shared" si="17"/>
        <v>0.79714101270992122</v>
      </c>
      <c r="G33" s="5">
        <f t="shared" si="17"/>
        <v>0.716429613917001</v>
      </c>
      <c r="H33" s="5">
        <f t="shared" si="17"/>
        <v>0.39908622493476081</v>
      </c>
      <c r="I33" s="5">
        <f t="shared" si="17"/>
        <v>0.24799130346769013</v>
      </c>
      <c r="J33" s="5">
        <f t="shared" si="17"/>
        <v>0</v>
      </c>
      <c r="K33" s="5">
        <f t="shared" si="17"/>
        <v>0.86666666666666659</v>
      </c>
      <c r="L33" s="5">
        <f t="shared" si="17"/>
        <v>0.1619718309859155</v>
      </c>
      <c r="M33" s="5">
        <f t="shared" si="17"/>
        <v>0.50000000000000011</v>
      </c>
      <c r="N33" s="5">
        <f t="shared" si="17"/>
        <v>0.52903225806451604</v>
      </c>
      <c r="O33" s="5">
        <f t="shared" si="17"/>
        <v>0.39705882352941169</v>
      </c>
      <c r="P33" s="5">
        <f t="shared" ref="P33" si="18">IF(P$4="+",(P11-P$23)/(P$24-P$23),(P$23-P11)/(P$23-P$24))</f>
        <v>0.20437956204379579</v>
      </c>
      <c r="R33" s="5"/>
    </row>
    <row r="34" spans="1:19">
      <c r="A34" s="6" t="s">
        <v>65</v>
      </c>
      <c r="B34" s="5">
        <f t="shared" si="6"/>
        <v>0.10498152232152778</v>
      </c>
      <c r="C34" s="5">
        <f t="shared" si="6"/>
        <v>0.51571428571428579</v>
      </c>
      <c r="D34" s="5">
        <f t="shared" ref="D34:O34" si="19">IF(D$4="+",(D12-D$23)/(D$24-D$23),(D$23-D12)/(D$23-D$24))</f>
        <v>0</v>
      </c>
      <c r="E34" s="5">
        <f t="shared" si="19"/>
        <v>0.17826086956521739</v>
      </c>
      <c r="F34" s="5">
        <f t="shared" si="19"/>
        <v>0.84236518028977714</v>
      </c>
      <c r="G34" s="5">
        <f t="shared" si="19"/>
        <v>0.52283107083023217</v>
      </c>
      <c r="H34" s="5">
        <f t="shared" si="19"/>
        <v>0.40030311253564904</v>
      </c>
      <c r="I34" s="5">
        <f t="shared" si="19"/>
        <v>0.46624182138139153</v>
      </c>
      <c r="J34" s="5">
        <f t="shared" si="19"/>
        <v>0</v>
      </c>
      <c r="K34" s="5">
        <f t="shared" si="19"/>
        <v>1</v>
      </c>
      <c r="L34" s="5">
        <f t="shared" si="19"/>
        <v>0.26056338028169024</v>
      </c>
      <c r="M34" s="5">
        <f t="shared" si="19"/>
        <v>0</v>
      </c>
      <c r="N34" s="5">
        <f t="shared" si="19"/>
        <v>0</v>
      </c>
      <c r="O34" s="5">
        <f t="shared" si="19"/>
        <v>0.39705882352941169</v>
      </c>
      <c r="P34" s="5">
        <f t="shared" ref="P34" si="20">IF(P$4="+",(P12-P$23)/(P$24-P$23),(P$23-P12)/(P$23-P$24))</f>
        <v>6.5693430656934518E-2</v>
      </c>
      <c r="R34" s="5"/>
    </row>
    <row r="35" spans="1:19">
      <c r="A35" s="6" t="s">
        <v>67</v>
      </c>
      <c r="B35" s="5">
        <f t="shared" si="6"/>
        <v>8.8397064964985075E-2</v>
      </c>
      <c r="C35" s="5">
        <f t="shared" si="6"/>
        <v>0.14999999999999997</v>
      </c>
      <c r="D35" s="5">
        <f t="shared" ref="D35:O35" si="21">IF(D$4="+",(D13-D$23)/(D$24-D$23),(D$23-D13)/(D$23-D$24))</f>
        <v>0.60393258426966334</v>
      </c>
      <c r="E35" s="5">
        <f t="shared" si="21"/>
        <v>0.23478260869565218</v>
      </c>
      <c r="F35" s="5">
        <f t="shared" si="21"/>
        <v>0.69498238367700671</v>
      </c>
      <c r="G35" s="5">
        <f t="shared" si="21"/>
        <v>0.20737665611813713</v>
      </c>
      <c r="H35" s="5">
        <f t="shared" si="21"/>
        <v>3.6347903556964163E-2</v>
      </c>
      <c r="I35" s="5">
        <f t="shared" si="21"/>
        <v>0.36128223146690824</v>
      </c>
      <c r="J35" s="5">
        <f t="shared" si="21"/>
        <v>0</v>
      </c>
      <c r="K35" s="5">
        <f t="shared" si="21"/>
        <v>0.73333333333333328</v>
      </c>
      <c r="L35" s="5">
        <f t="shared" si="21"/>
        <v>0.31690140845070408</v>
      </c>
      <c r="M35" s="5">
        <f t="shared" si="21"/>
        <v>0.37671232876712341</v>
      </c>
      <c r="N35" s="5">
        <f t="shared" si="21"/>
        <v>0.64516129032258063</v>
      </c>
      <c r="O35" s="5">
        <f t="shared" si="21"/>
        <v>0.19852941176470593</v>
      </c>
      <c r="P35" s="5">
        <f t="shared" ref="P35" si="22">IF(P$4="+",(P13-P$23)/(P$24-P$23),(P$23-P13)/(P$23-P$24))</f>
        <v>0</v>
      </c>
      <c r="R35" s="5"/>
    </row>
    <row r="36" spans="1:19">
      <c r="A36" s="6" t="s">
        <v>69</v>
      </c>
      <c r="B36" s="5">
        <f t="shared" si="6"/>
        <v>0.42268554878144987</v>
      </c>
      <c r="C36" s="5">
        <f t="shared" si="6"/>
        <v>0.52</v>
      </c>
      <c r="D36" s="5">
        <f t="shared" ref="D36:O36" si="23">IF(D$4="+",(D14-D$23)/(D$24-D$23),(D$23-D14)/(D$23-D$24))</f>
        <v>0.44803370786516883</v>
      </c>
      <c r="E36" s="5">
        <f t="shared" si="23"/>
        <v>0.16521739130434782</v>
      </c>
      <c r="F36" s="5">
        <f t="shared" si="23"/>
        <v>0.93008438199562127</v>
      </c>
      <c r="G36" s="5">
        <f t="shared" si="23"/>
        <v>0.33475724406874341</v>
      </c>
      <c r="H36" s="5">
        <f t="shared" si="23"/>
        <v>0.38141490064360212</v>
      </c>
      <c r="I36" s="5">
        <f t="shared" si="23"/>
        <v>0.38307235459450129</v>
      </c>
      <c r="J36" s="5">
        <f t="shared" si="23"/>
        <v>0.5</v>
      </c>
      <c r="K36" s="5">
        <f t="shared" si="23"/>
        <v>0.66666666666666663</v>
      </c>
      <c r="L36" s="5">
        <f t="shared" si="23"/>
        <v>0.47183098591549294</v>
      </c>
      <c r="M36" s="5">
        <f t="shared" si="23"/>
        <v>0.50000000000000011</v>
      </c>
      <c r="N36" s="5">
        <f t="shared" si="23"/>
        <v>0.41290322580645145</v>
      </c>
      <c r="O36" s="5">
        <f t="shared" si="23"/>
        <v>0.59558823529411753</v>
      </c>
      <c r="P36" s="5">
        <f t="shared" ref="P36" si="24">IF(P$4="+",(P14-P$23)/(P$24-P$23),(P$23-P14)/(P$23-P$24))</f>
        <v>0.46715328467153289</v>
      </c>
      <c r="R36" s="5"/>
    </row>
    <row r="37" spans="1:19">
      <c r="A37" s="6" t="s">
        <v>71</v>
      </c>
      <c r="B37" s="5">
        <f t="shared" si="6"/>
        <v>0.1133758945917526</v>
      </c>
      <c r="C37" s="5">
        <f t="shared" si="6"/>
        <v>0.19571428571428573</v>
      </c>
      <c r="D37" s="5">
        <f t="shared" ref="D37:O37" si="25">IF(D$4="+",(D15-D$23)/(D$24-D$23),(D$23-D15)/(D$23-D$24))</f>
        <v>9.9719101123594764E-2</v>
      </c>
      <c r="E37" s="5">
        <f t="shared" si="25"/>
        <v>0.87391304347826082</v>
      </c>
      <c r="F37" s="5">
        <f t="shared" si="25"/>
        <v>0.98767455494574075</v>
      </c>
      <c r="G37" s="5">
        <f t="shared" si="25"/>
        <v>0.93903388740824578</v>
      </c>
      <c r="H37" s="5">
        <f t="shared" si="25"/>
        <v>0.28900551439528543</v>
      </c>
      <c r="I37" s="5">
        <f t="shared" si="25"/>
        <v>0.65726464122591843</v>
      </c>
      <c r="J37" s="5">
        <f t="shared" si="25"/>
        <v>0</v>
      </c>
      <c r="K37" s="5">
        <f t="shared" si="25"/>
        <v>0.33333333333333331</v>
      </c>
      <c r="L37" s="5">
        <f t="shared" si="25"/>
        <v>0.23943661971830976</v>
      </c>
      <c r="M37" s="5">
        <f t="shared" si="25"/>
        <v>0.31506849315068486</v>
      </c>
      <c r="N37" s="5">
        <f t="shared" si="25"/>
        <v>0.41290322580645145</v>
      </c>
      <c r="O37" s="5">
        <f t="shared" si="25"/>
        <v>0.46323529411764702</v>
      </c>
      <c r="P37" s="5">
        <f t="shared" ref="P37" si="26">IF(P$4="+",(P15-P$23)/(P$24-P$23),(P$23-P15)/(P$23-P$24))</f>
        <v>0.20437956204379579</v>
      </c>
      <c r="R37" s="5"/>
    </row>
    <row r="38" spans="1:19">
      <c r="A38" s="6" t="s">
        <v>73</v>
      </c>
      <c r="B38" s="5">
        <f t="shared" si="6"/>
        <v>0.23119882242271819</v>
      </c>
      <c r="C38" s="5">
        <f t="shared" si="6"/>
        <v>0.85428571428571431</v>
      </c>
      <c r="D38" s="5">
        <f t="shared" ref="D38:O38" si="27">IF(D$4="+",(D16-D$23)/(D$24-D$23),(D$23-D16)/(D$23-D$24))</f>
        <v>0.77949438202247257</v>
      </c>
      <c r="E38" s="5">
        <f t="shared" si="27"/>
        <v>0.1282608695652174</v>
      </c>
      <c r="F38" s="5">
        <f t="shared" si="27"/>
        <v>0.90843529468653894</v>
      </c>
      <c r="G38" s="5">
        <f t="shared" si="27"/>
        <v>0.77599253256417833</v>
      </c>
      <c r="H38" s="5">
        <f t="shared" si="27"/>
        <v>0.81266928476705902</v>
      </c>
      <c r="I38" s="5">
        <f t="shared" si="27"/>
        <v>0.72737494430552452</v>
      </c>
      <c r="J38" s="5">
        <f t="shared" si="27"/>
        <v>0.5</v>
      </c>
      <c r="K38" s="5">
        <f t="shared" si="27"/>
        <v>0.6</v>
      </c>
      <c r="L38" s="5">
        <f t="shared" si="27"/>
        <v>0.62676056338028163</v>
      </c>
      <c r="M38" s="5">
        <f t="shared" si="27"/>
        <v>0.25342465753424659</v>
      </c>
      <c r="N38" s="5">
        <f t="shared" si="27"/>
        <v>0.47096774193548391</v>
      </c>
      <c r="O38" s="5">
        <f t="shared" si="27"/>
        <v>0.52941176470588236</v>
      </c>
      <c r="P38" s="5">
        <f t="shared" ref="P38" si="28">IF(P$4="+",(P16-P$23)/(P$24-P$23),(P$23-P16)/(P$23-P$24))</f>
        <v>0.33576642335766416</v>
      </c>
      <c r="R38" s="5"/>
    </row>
    <row r="39" spans="1:19">
      <c r="A39" s="6" t="s">
        <v>75</v>
      </c>
      <c r="B39" s="5">
        <f t="shared" si="6"/>
        <v>9.0092190007339618E-2</v>
      </c>
      <c r="C39" s="5">
        <f t="shared" si="6"/>
        <v>0.45000000000000007</v>
      </c>
      <c r="D39" s="5">
        <f t="shared" ref="D39:O39" si="29">IF(D$4="+",(D17-D$23)/(D$24-D$23),(D$23-D17)/(D$23-D$24))</f>
        <v>0.16432584269662967</v>
      </c>
      <c r="E39" s="5">
        <f t="shared" si="29"/>
        <v>0</v>
      </c>
      <c r="F39" s="5">
        <f t="shared" si="29"/>
        <v>0.57738670507867196</v>
      </c>
      <c r="G39" s="5">
        <f t="shared" si="29"/>
        <v>0.93547730300903009</v>
      </c>
      <c r="H39" s="5">
        <f t="shared" si="29"/>
        <v>0.21157971808486128</v>
      </c>
      <c r="I39" s="5">
        <f t="shared" si="29"/>
        <v>9.692608979670457E-2</v>
      </c>
      <c r="J39" s="5">
        <f t="shared" si="29"/>
        <v>0</v>
      </c>
      <c r="K39" s="5">
        <f t="shared" si="29"/>
        <v>0.40000000000000008</v>
      </c>
      <c r="L39" s="5">
        <f t="shared" si="29"/>
        <v>0.47183098591549294</v>
      </c>
      <c r="M39" s="5">
        <f t="shared" si="29"/>
        <v>0.68493150684931514</v>
      </c>
      <c r="N39" s="5">
        <f t="shared" si="29"/>
        <v>0.8193548387096774</v>
      </c>
      <c r="O39" s="5">
        <f t="shared" si="29"/>
        <v>0.46323529411764702</v>
      </c>
      <c r="P39" s="5">
        <f t="shared" ref="P39" si="30">IF(P$4="+",(P17-P$23)/(P$24-P$23),(P$23-P17)/(P$23-P$24))</f>
        <v>0.27007299270072999</v>
      </c>
      <c r="R39" s="5"/>
    </row>
    <row r="40" spans="1:19">
      <c r="A40" s="6" t="s">
        <v>77</v>
      </c>
      <c r="B40" s="5">
        <f t="shared" si="6"/>
        <v>9.3320696258526209E-2</v>
      </c>
      <c r="C40" s="5">
        <f t="shared" si="6"/>
        <v>0.88571428571428579</v>
      </c>
      <c r="D40" s="5">
        <f t="shared" ref="D40:O40" si="31">IF(D$4="+",(D18-D$23)/(D$24-D$23),(D$23-D18)/(D$23-D$24))</f>
        <v>0.51966292134831571</v>
      </c>
      <c r="E40" s="5">
        <f t="shared" si="31"/>
        <v>0.10869565217391304</v>
      </c>
      <c r="F40" s="5">
        <f t="shared" si="31"/>
        <v>0.94305809894682835</v>
      </c>
      <c r="G40" s="5">
        <f t="shared" si="31"/>
        <v>0.74146452225327031</v>
      </c>
      <c r="H40" s="5">
        <f t="shared" si="31"/>
        <v>0.7679123614333746</v>
      </c>
      <c r="I40" s="5">
        <f t="shared" si="31"/>
        <v>0.72764205820341998</v>
      </c>
      <c r="J40" s="5">
        <f t="shared" si="31"/>
        <v>0</v>
      </c>
      <c r="K40" s="5">
        <f t="shared" si="31"/>
        <v>0.79999999999999993</v>
      </c>
      <c r="L40" s="5">
        <f t="shared" si="31"/>
        <v>0.39436619718309862</v>
      </c>
      <c r="M40" s="5">
        <f t="shared" si="31"/>
        <v>0.19178082191780838</v>
      </c>
      <c r="N40" s="5">
        <f t="shared" si="31"/>
        <v>0.64516129032258063</v>
      </c>
      <c r="O40" s="5">
        <f t="shared" si="31"/>
        <v>0.33088235294117646</v>
      </c>
      <c r="P40" s="5">
        <f t="shared" ref="P40" si="32">IF(P$4="+",(P18-P$23)/(P$24-P$23),(P$23-P18)/(P$23-P$24))</f>
        <v>6.5693430656934518E-2</v>
      </c>
      <c r="R40" s="5"/>
    </row>
    <row r="41" spans="1:19">
      <c r="A41" s="6" t="s">
        <v>79</v>
      </c>
      <c r="B41" s="5">
        <f t="shared" si="6"/>
        <v>0.10883179106880619</v>
      </c>
      <c r="C41" s="5">
        <f t="shared" si="6"/>
        <v>0.83565420884752839</v>
      </c>
      <c r="D41" s="5">
        <f t="shared" ref="D41:O41" si="33">IF(D$4="+",(D19-D$23)/(D$24-D$23),(D$23-D19)/(D$23-D$24))</f>
        <v>0.8286516853932584</v>
      </c>
      <c r="E41" s="5">
        <f t="shared" si="33"/>
        <v>4.5652173913043478E-2</v>
      </c>
      <c r="F41" s="5">
        <f t="shared" si="33"/>
        <v>0.98447829063407144</v>
      </c>
      <c r="G41" s="5">
        <f t="shared" si="33"/>
        <v>0.43002780183390493</v>
      </c>
      <c r="H41" s="5">
        <f t="shared" si="33"/>
        <v>0.91592990389044138</v>
      </c>
      <c r="I41" s="5">
        <f t="shared" si="33"/>
        <v>0.72930012865200877</v>
      </c>
      <c r="J41" s="5">
        <f t="shared" si="33"/>
        <v>0</v>
      </c>
      <c r="K41" s="5">
        <f t="shared" si="33"/>
        <v>0.53333333333333321</v>
      </c>
      <c r="L41" s="5">
        <f t="shared" si="33"/>
        <v>0.54929577464788737</v>
      </c>
      <c r="M41" s="5">
        <f t="shared" si="33"/>
        <v>0.50000000000000011</v>
      </c>
      <c r="N41" s="5">
        <f t="shared" si="33"/>
        <v>0.70322580645161292</v>
      </c>
      <c r="O41" s="5">
        <f t="shared" si="33"/>
        <v>0.33088235294117646</v>
      </c>
      <c r="P41" s="5">
        <f t="shared" ref="P41" si="34">IF(P$4="+",(P19-P$23)/(P$24-P$23),(P$23-P19)/(P$23-P$24))</f>
        <v>0.40145985401459872</v>
      </c>
      <c r="R41" s="5"/>
    </row>
    <row r="42" spans="1:19">
      <c r="A42" s="6" t="s">
        <v>81</v>
      </c>
      <c r="B42" s="5">
        <f t="shared" si="6"/>
        <v>0.6042194092827009</v>
      </c>
      <c r="C42" s="5">
        <f t="shared" si="6"/>
        <v>0.26714285714285718</v>
      </c>
      <c r="D42" s="5">
        <f t="shared" ref="D42:O42" si="35">IF(D$4="+",(D20-D$23)/(D$24-D$23),(D$23-D20)/(D$23-D$24))</f>
        <v>0.16573033707865087</v>
      </c>
      <c r="E42" s="5">
        <f t="shared" si="35"/>
        <v>0.30869565217391304</v>
      </c>
      <c r="F42" s="5">
        <f t="shared" si="35"/>
        <v>0.518349635388478</v>
      </c>
      <c r="G42" s="5">
        <f t="shared" si="35"/>
        <v>0.28485893337513341</v>
      </c>
      <c r="H42" s="5">
        <f t="shared" si="35"/>
        <v>0.4836546223808329</v>
      </c>
      <c r="I42" s="5">
        <f t="shared" si="35"/>
        <v>0.25161118169930158</v>
      </c>
      <c r="J42" s="5">
        <f t="shared" si="35"/>
        <v>0.5</v>
      </c>
      <c r="K42" s="5">
        <f t="shared" si="35"/>
        <v>0.33333333333333331</v>
      </c>
      <c r="L42" s="5">
        <f t="shared" si="35"/>
        <v>0.54929577464788737</v>
      </c>
      <c r="M42" s="5">
        <f t="shared" si="35"/>
        <v>0.56164383561643838</v>
      </c>
      <c r="N42" s="5">
        <f t="shared" si="35"/>
        <v>0.52903225806451604</v>
      </c>
      <c r="O42" s="5">
        <f t="shared" si="35"/>
        <v>0.73529411764705876</v>
      </c>
      <c r="P42" s="5">
        <f t="shared" ref="P42" si="36">IF(P$4="+",(P20-P$23)/(P$24-P$23),(P$23-P20)/(P$23-P$24))</f>
        <v>0.53284671532846728</v>
      </c>
      <c r="R42" s="5"/>
    </row>
    <row r="43" spans="1:19">
      <c r="A43" s="6" t="s">
        <v>83</v>
      </c>
      <c r="B43" s="5">
        <f t="shared" si="6"/>
        <v>1</v>
      </c>
      <c r="C43" s="5">
        <f t="shared" si="6"/>
        <v>0.44571428571428573</v>
      </c>
      <c r="D43" s="5">
        <f t="shared" ref="D43:O43" si="37">IF(D$4="+",(D21-D$23)/(D$24-D$23),(D$23-D21)/(D$23-D$24))</f>
        <v>0.84691011235955183</v>
      </c>
      <c r="E43" s="5">
        <f t="shared" si="37"/>
        <v>0.65217391304347827</v>
      </c>
      <c r="F43" s="5">
        <f t="shared" si="37"/>
        <v>0.84699440423932704</v>
      </c>
      <c r="G43" s="5">
        <f t="shared" si="37"/>
        <v>0.64283051230630206</v>
      </c>
      <c r="H43" s="5">
        <f t="shared" si="37"/>
        <v>0.66278047723157207</v>
      </c>
      <c r="I43" s="5">
        <f t="shared" si="37"/>
        <v>0.18335235601473376</v>
      </c>
      <c r="J43" s="5">
        <f t="shared" si="37"/>
        <v>0.5</v>
      </c>
      <c r="K43" s="5">
        <f t="shared" si="37"/>
        <v>0.66666666666666663</v>
      </c>
      <c r="L43" s="5">
        <f t="shared" si="37"/>
        <v>0.54929577464788737</v>
      </c>
      <c r="M43" s="5">
        <f t="shared" si="37"/>
        <v>0.1301369863013698</v>
      </c>
      <c r="N43" s="5">
        <f t="shared" si="37"/>
        <v>0.52903225806451604</v>
      </c>
      <c r="O43" s="5">
        <f t="shared" si="37"/>
        <v>0.46323529411764702</v>
      </c>
      <c r="P43" s="5">
        <f t="shared" ref="P43" si="38">IF(P$4="+",(P21-P$23)/(P$24-P$23),(P$23-P21)/(P$23-P$24))</f>
        <v>0.13868613138686126</v>
      </c>
      <c r="R43" s="5"/>
    </row>
    <row r="44" spans="1:19">
      <c r="A44" s="6" t="s">
        <v>85</v>
      </c>
      <c r="B44" s="5">
        <f t="shared" si="6"/>
        <v>0.22087727616791347</v>
      </c>
      <c r="C44" s="5">
        <f t="shared" si="6"/>
        <v>0.87</v>
      </c>
      <c r="D44" s="5">
        <f t="shared" ref="D44:O44" si="39">IF(D$4="+",(D22-D$23)/(D$24-D$23),(D$23-D22)/(D$23-D$24))</f>
        <v>0.75140449438202273</v>
      </c>
      <c r="E44" s="5">
        <f t="shared" si="39"/>
        <v>0.29565217391304349</v>
      </c>
      <c r="F44" s="5">
        <f t="shared" si="39"/>
        <v>0.98731364557550827</v>
      </c>
      <c r="G44" s="5">
        <f t="shared" si="39"/>
        <v>0.53344015970343117</v>
      </c>
      <c r="H44" s="5">
        <f t="shared" si="39"/>
        <v>0.83006792855902212</v>
      </c>
      <c r="I44" s="5">
        <f t="shared" si="39"/>
        <v>0.80271167936625265</v>
      </c>
      <c r="J44" s="5">
        <f t="shared" si="39"/>
        <v>0</v>
      </c>
      <c r="K44" s="5">
        <f t="shared" si="39"/>
        <v>0</v>
      </c>
      <c r="L44" s="5">
        <f t="shared" si="39"/>
        <v>0.62676056338028163</v>
      </c>
      <c r="M44" s="5">
        <f t="shared" si="39"/>
        <v>0.50000000000000011</v>
      </c>
      <c r="N44" s="5">
        <f t="shared" si="39"/>
        <v>0.52903225806451604</v>
      </c>
      <c r="O44" s="5">
        <f t="shared" si="39"/>
        <v>0.26470588235294112</v>
      </c>
      <c r="P44" s="5">
        <f t="shared" ref="P44" si="40">IF(P$4="+",(P22-P$23)/(P$24-P$23),(P$23-P22)/(P$23-P$24))</f>
        <v>0.40145985401459872</v>
      </c>
      <c r="R44" s="5"/>
    </row>
    <row r="46" spans="1:19" s="8" customFormat="1">
      <c r="A46" s="6"/>
      <c r="B46" s="10" t="s">
        <v>184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 t="s">
        <v>185</v>
      </c>
      <c r="S46" s="7" t="s">
        <v>186</v>
      </c>
    </row>
    <row r="47" spans="1:19">
      <c r="B47" s="5">
        <f>B27*B$2</f>
        <v>5.4808685034601373E-2</v>
      </c>
      <c r="C47" s="5">
        <f t="shared" ref="C47:O47" si="41">C27*C$2</f>
        <v>7.1770334928229651E-2</v>
      </c>
      <c r="D47" s="5">
        <f t="shared" si="41"/>
        <v>5.7995775053207251E-2</v>
      </c>
      <c r="E47" s="5">
        <f t="shared" si="41"/>
        <v>6.3319423879391573E-2</v>
      </c>
      <c r="F47" s="5">
        <f t="shared" si="41"/>
        <v>6.6158196066808866E-2</v>
      </c>
      <c r="G47" s="5">
        <f t="shared" si="41"/>
        <v>4.0650624636188924E-2</v>
      </c>
      <c r="H47" s="5">
        <f t="shared" si="41"/>
        <v>6.3505408659432341E-2</v>
      </c>
      <c r="I47" s="5">
        <f t="shared" si="41"/>
        <v>7.6836476217281166E-2</v>
      </c>
      <c r="J47" s="5">
        <f t="shared" si="41"/>
        <v>5.8823529411764698E-2</v>
      </c>
      <c r="K47" s="5">
        <f t="shared" si="41"/>
        <v>2.5240641711229937E-2</v>
      </c>
      <c r="L47" s="5">
        <f t="shared" si="41"/>
        <v>5.4728596742288797E-2</v>
      </c>
      <c r="M47" s="5">
        <f t="shared" si="41"/>
        <v>6.8955811989867721E-2</v>
      </c>
      <c r="N47" s="5">
        <f t="shared" si="41"/>
        <v>5.6499278211052904E-2</v>
      </c>
      <c r="O47" s="5">
        <f t="shared" si="41"/>
        <v>4.1054783861194349E-2</v>
      </c>
      <c r="P47" s="5">
        <f>P27*P$2</f>
        <v>4.0755113906003157E-2</v>
      </c>
      <c r="Q47" s="6" t="str">
        <f>$A$5</f>
        <v>A1</v>
      </c>
      <c r="R47" s="5">
        <f>SUM(B47:P47)</f>
        <v>0.84110268030854263</v>
      </c>
      <c r="S47" s="1">
        <f>RANK(R47,$R$47:$R$64)</f>
        <v>2</v>
      </c>
    </row>
    <row r="48" spans="1:19">
      <c r="B48" s="5">
        <f t="shared" ref="B48:O48" si="42">B28*B$2</f>
        <v>0</v>
      </c>
      <c r="C48" s="5">
        <f t="shared" si="42"/>
        <v>0</v>
      </c>
      <c r="D48" s="5">
        <f t="shared" si="42"/>
        <v>9.4792500086965242E-3</v>
      </c>
      <c r="E48" s="5">
        <f t="shared" si="42"/>
        <v>0</v>
      </c>
      <c r="F48" s="5">
        <f t="shared" si="42"/>
        <v>0</v>
      </c>
      <c r="G48" s="5">
        <f t="shared" si="42"/>
        <v>1.0780162600496152E-2</v>
      </c>
      <c r="H48" s="5">
        <f t="shared" si="42"/>
        <v>0</v>
      </c>
      <c r="I48" s="5">
        <f t="shared" si="42"/>
        <v>7.4252609400909022E-3</v>
      </c>
      <c r="J48" s="5">
        <f t="shared" si="42"/>
        <v>2.9411764705882349E-2</v>
      </c>
      <c r="K48" s="5">
        <f t="shared" si="42"/>
        <v>2.5240641711229937E-2</v>
      </c>
      <c r="L48" s="5">
        <f t="shared" si="42"/>
        <v>2.6194883910839083E-2</v>
      </c>
      <c r="M48" s="5">
        <f t="shared" si="42"/>
        <v>5.620370977256342E-2</v>
      </c>
      <c r="N48" s="5">
        <f t="shared" si="42"/>
        <v>5.2495392353576718E-2</v>
      </c>
      <c r="O48" s="5">
        <f t="shared" si="42"/>
        <v>1.6241452956076884E-2</v>
      </c>
      <c r="P48" s="5">
        <f t="shared" ref="P48" si="43">P28*P$2</f>
        <v>1.6570760599144144E-2</v>
      </c>
      <c r="Q48" s="6" t="str">
        <f>$A$6</f>
        <v>A2</v>
      </c>
      <c r="R48" s="5">
        <f t="shared" ref="R48:R64" si="44">SUM(B48:P48)</f>
        <v>0.25004327955859612</v>
      </c>
      <c r="S48" s="1">
        <f t="shared" ref="S48:S64" si="45">RANK(R48,$R$47:$R$64)</f>
        <v>18</v>
      </c>
    </row>
    <row r="49" spans="2:19">
      <c r="B49" s="5">
        <f t="shared" ref="B49:O49" si="46">B29*B$2</f>
        <v>2.4648095565523189E-2</v>
      </c>
      <c r="C49" s="5">
        <f t="shared" si="46"/>
        <v>4.0704032809295965E-2</v>
      </c>
      <c r="D49" s="5">
        <f t="shared" si="46"/>
        <v>5.222205004791023E-2</v>
      </c>
      <c r="E49" s="5">
        <f t="shared" si="46"/>
        <v>1.6960559967694171E-2</v>
      </c>
      <c r="F49" s="5">
        <f t="shared" si="46"/>
        <v>2.6192099506874615E-2</v>
      </c>
      <c r="G49" s="5">
        <f t="shared" si="46"/>
        <v>3.9615899243947594E-2</v>
      </c>
      <c r="H49" s="5">
        <f t="shared" si="46"/>
        <v>3.6990455472410082E-2</v>
      </c>
      <c r="I49" s="5">
        <f t="shared" si="46"/>
        <v>0</v>
      </c>
      <c r="J49" s="5">
        <f t="shared" si="46"/>
        <v>0</v>
      </c>
      <c r="K49" s="5">
        <f t="shared" si="46"/>
        <v>2.5240641711229937E-2</v>
      </c>
      <c r="L49" s="5">
        <f t="shared" si="46"/>
        <v>3.6485731161525869E-2</v>
      </c>
      <c r="M49" s="5">
        <f t="shared" si="46"/>
        <v>2.5976504516730999E-2</v>
      </c>
      <c r="N49" s="5">
        <f t="shared" si="46"/>
        <v>3.2475963066195768E-2</v>
      </c>
      <c r="O49" s="5">
        <f t="shared" si="46"/>
        <v>2.842254267313455E-2</v>
      </c>
      <c r="P49" s="5">
        <f t="shared" ref="P49" si="47">P29*P$2</f>
        <v>8.5093094968577976E-3</v>
      </c>
      <c r="Q49" s="6" t="str">
        <f>$A$7</f>
        <v>A3</v>
      </c>
      <c r="R49" s="5">
        <f t="shared" si="44"/>
        <v>0.39444388523933077</v>
      </c>
      <c r="S49" s="1">
        <f t="shared" si="45"/>
        <v>14</v>
      </c>
    </row>
    <row r="50" spans="2:19">
      <c r="B50" s="5">
        <f t="shared" ref="B50:O50" si="48">B30*B$2</f>
        <v>4.3402081321899474E-2</v>
      </c>
      <c r="C50" s="5">
        <f t="shared" si="48"/>
        <v>5.9569377990430612E-2</v>
      </c>
      <c r="D50" s="5">
        <f t="shared" si="48"/>
        <v>6.1356600056290463E-2</v>
      </c>
      <c r="E50" s="5">
        <f t="shared" si="48"/>
        <v>2.9075245658904295E-2</v>
      </c>
      <c r="F50" s="5">
        <f t="shared" si="48"/>
        <v>5.9028743711877933E-2</v>
      </c>
      <c r="G50" s="5">
        <f t="shared" si="48"/>
        <v>4.0263310525841429E-2</v>
      </c>
      <c r="H50" s="5">
        <f t="shared" si="48"/>
        <v>4.8442860036106081E-2</v>
      </c>
      <c r="I50" s="5">
        <f t="shared" si="48"/>
        <v>6.1325738548809246E-2</v>
      </c>
      <c r="J50" s="5">
        <f t="shared" si="48"/>
        <v>5.8823529411764698E-2</v>
      </c>
      <c r="K50" s="5">
        <f t="shared" si="48"/>
        <v>5.9337648935172141E-2</v>
      </c>
      <c r="L50" s="5">
        <f t="shared" si="48"/>
        <v>0</v>
      </c>
      <c r="M50" s="5">
        <f t="shared" si="48"/>
        <v>4.2979307473136732E-2</v>
      </c>
      <c r="N50" s="5">
        <f t="shared" si="48"/>
        <v>2.8472077208719564E-2</v>
      </c>
      <c r="O50" s="5">
        <f t="shared" si="48"/>
        <v>0</v>
      </c>
      <c r="P50" s="5">
        <f t="shared" ref="P50" si="49">P30*P$2</f>
        <v>8.5093094968577976E-3</v>
      </c>
      <c r="Q50" s="6" t="str">
        <f>$A$8</f>
        <v>A4</v>
      </c>
      <c r="R50" s="5">
        <f t="shared" si="44"/>
        <v>0.60058583037581048</v>
      </c>
      <c r="S50" s="1">
        <f t="shared" si="45"/>
        <v>3</v>
      </c>
    </row>
    <row r="51" spans="2:19">
      <c r="B51" s="5">
        <f t="shared" ref="B51:O51" si="50">B31*B$2</f>
        <v>7.0791391771484316E-2</v>
      </c>
      <c r="C51" s="5">
        <f t="shared" si="50"/>
        <v>6.8181818181818177E-2</v>
      </c>
      <c r="D51" s="5">
        <f t="shared" si="50"/>
        <v>4.455247504087391E-2</v>
      </c>
      <c r="E51" s="5">
        <f t="shared" si="50"/>
        <v>4.4420514201103781E-2</v>
      </c>
      <c r="F51" s="5">
        <f t="shared" si="50"/>
        <v>6.6422741345341957E-2</v>
      </c>
      <c r="G51" s="5">
        <f t="shared" si="50"/>
        <v>5.3757388122713197E-2</v>
      </c>
      <c r="H51" s="5">
        <f t="shared" si="50"/>
        <v>6.3889670700816206E-2</v>
      </c>
      <c r="I51" s="5">
        <f t="shared" si="50"/>
        <v>6.5022329237968454E-2</v>
      </c>
      <c r="J51" s="5">
        <f t="shared" si="50"/>
        <v>2.9411764705882349E-2</v>
      </c>
      <c r="K51" s="5">
        <f t="shared" si="50"/>
        <v>1.0184820339619099E-2</v>
      </c>
      <c r="L51" s="5">
        <f t="shared" si="50"/>
        <v>6.6422741345341957E-2</v>
      </c>
      <c r="M51" s="5">
        <f t="shared" si="50"/>
        <v>6.8955811989867721E-2</v>
      </c>
      <c r="N51" s="5">
        <f t="shared" si="50"/>
        <v>6.8955811989867721E-2</v>
      </c>
      <c r="O51" s="5">
        <f t="shared" si="50"/>
        <v>6.1356600056290463E-2</v>
      </c>
      <c r="P51" s="5">
        <f t="shared" ref="P51" si="51">P31*P$2</f>
        <v>6.1356600056290463E-2</v>
      </c>
      <c r="Q51" s="6" t="str">
        <f>$A$9</f>
        <v>A5</v>
      </c>
      <c r="R51" s="5">
        <f t="shared" si="44"/>
        <v>0.84368247908527971</v>
      </c>
      <c r="S51" s="1">
        <f t="shared" si="45"/>
        <v>1</v>
      </c>
    </row>
    <row r="52" spans="2:19">
      <c r="B52" s="5">
        <f t="shared" ref="B52:O52" si="52">B32*B$2</f>
        <v>4.2031897780431884E-2</v>
      </c>
      <c r="C52" s="5">
        <f t="shared" si="52"/>
        <v>3.4962406015037591E-2</v>
      </c>
      <c r="D52" s="5">
        <f t="shared" si="52"/>
        <v>3.4470000031623167E-3</v>
      </c>
      <c r="E52" s="5">
        <f t="shared" si="52"/>
        <v>7.4303405572755415E-2</v>
      </c>
      <c r="F52" s="5">
        <f t="shared" si="52"/>
        <v>5.6448096616065466E-2</v>
      </c>
      <c r="G52" s="5">
        <f t="shared" si="52"/>
        <v>0</v>
      </c>
      <c r="H52" s="5">
        <f t="shared" si="52"/>
        <v>1.3132406059610083E-2</v>
      </c>
      <c r="I52" s="5">
        <f t="shared" si="52"/>
        <v>6.4967705457288707E-2</v>
      </c>
      <c r="J52" s="5">
        <f t="shared" si="52"/>
        <v>2.9411764705882349E-2</v>
      </c>
      <c r="K52" s="5">
        <f t="shared" si="52"/>
        <v>5.756637583262969E-2</v>
      </c>
      <c r="L52" s="5">
        <f t="shared" si="52"/>
        <v>1.7307334012518685E-2</v>
      </c>
      <c r="M52" s="5">
        <f t="shared" si="52"/>
        <v>1.3224402299426697E-2</v>
      </c>
      <c r="N52" s="5">
        <f t="shared" si="52"/>
        <v>3.2475963066195768E-2</v>
      </c>
      <c r="O52" s="5">
        <f t="shared" si="52"/>
        <v>2.030181619509611E-2</v>
      </c>
      <c r="P52" s="5">
        <f t="shared" ref="P52" si="53">P32*P$2</f>
        <v>1.6570760599144144E-2</v>
      </c>
      <c r="Q52" s="6" t="str">
        <f>$A$10</f>
        <v>A6</v>
      </c>
      <c r="R52" s="5">
        <f t="shared" si="44"/>
        <v>0.47615133421524491</v>
      </c>
      <c r="S52" s="1">
        <f t="shared" si="45"/>
        <v>10</v>
      </c>
    </row>
    <row r="53" spans="2:19">
      <c r="B53" s="5">
        <f t="shared" ref="B53:O53" si="54">B33*B$2</f>
        <v>2.3944092213628934E-2</v>
      </c>
      <c r="C53" s="5">
        <f t="shared" si="54"/>
        <v>8.8174982911825035E-3</v>
      </c>
      <c r="D53" s="5">
        <f t="shared" si="54"/>
        <v>3.5590275032651636E-2</v>
      </c>
      <c r="E53" s="5">
        <f t="shared" si="54"/>
        <v>3.0367478799300043E-2</v>
      </c>
      <c r="F53" s="5">
        <f t="shared" si="54"/>
        <v>5.294829130299504E-2</v>
      </c>
      <c r="G53" s="5">
        <f t="shared" si="54"/>
        <v>3.8513384817941788E-2</v>
      </c>
      <c r="H53" s="5">
        <f t="shared" si="54"/>
        <v>2.5497487492313734E-2</v>
      </c>
      <c r="I53" s="5">
        <f t="shared" si="54"/>
        <v>1.905477789098773E-2</v>
      </c>
      <c r="J53" s="5">
        <f t="shared" si="54"/>
        <v>0</v>
      </c>
      <c r="K53" s="5">
        <f t="shared" si="54"/>
        <v>5.756637583262969E-2</v>
      </c>
      <c r="L53" s="5">
        <f t="shared" si="54"/>
        <v>1.0758613034808909E-2</v>
      </c>
      <c r="M53" s="5">
        <f t="shared" si="54"/>
        <v>3.4477905994933868E-2</v>
      </c>
      <c r="N53" s="5">
        <f t="shared" si="54"/>
        <v>3.6479848923671947E-2</v>
      </c>
      <c r="O53" s="5">
        <f t="shared" si="54"/>
        <v>2.4362179434115325E-2</v>
      </c>
      <c r="P53" s="5">
        <f t="shared" ref="P53" si="55">P33*P$2</f>
        <v>1.2540035048000981E-2</v>
      </c>
      <c r="Q53" s="6" t="str">
        <f>$A$11</f>
        <v>A7</v>
      </c>
      <c r="R53" s="5">
        <f t="shared" si="44"/>
        <v>0.41091824410916217</v>
      </c>
      <c r="S53" s="1">
        <f t="shared" si="45"/>
        <v>12</v>
      </c>
    </row>
    <row r="54" spans="2:19">
      <c r="B54" s="5">
        <f t="shared" ref="B54:O54" si="56">B34*B$2</f>
        <v>8.3323358555223281E-3</v>
      </c>
      <c r="C54" s="5">
        <f t="shared" si="56"/>
        <v>3.7012987012987011E-2</v>
      </c>
      <c r="D54" s="5">
        <f t="shared" si="56"/>
        <v>0</v>
      </c>
      <c r="E54" s="5">
        <f t="shared" si="56"/>
        <v>1.32453896890564E-2</v>
      </c>
      <c r="F54" s="5">
        <f t="shared" si="56"/>
        <v>5.595220448871021E-2</v>
      </c>
      <c r="G54" s="5">
        <f t="shared" si="56"/>
        <v>2.8106032797234545E-2</v>
      </c>
      <c r="H54" s="5">
        <f t="shared" si="56"/>
        <v>2.5575234040414389E-2</v>
      </c>
      <c r="I54" s="5">
        <f t="shared" si="56"/>
        <v>3.5824378620073143E-2</v>
      </c>
      <c r="J54" s="5">
        <f t="shared" si="56"/>
        <v>0</v>
      </c>
      <c r="K54" s="5">
        <f t="shared" si="56"/>
        <v>6.6422741345341957E-2</v>
      </c>
      <c r="L54" s="5">
        <f t="shared" si="56"/>
        <v>1.7307334012518685E-2</v>
      </c>
      <c r="M54" s="5">
        <f t="shared" si="56"/>
        <v>0</v>
      </c>
      <c r="N54" s="5">
        <f t="shared" si="56"/>
        <v>0</v>
      </c>
      <c r="O54" s="5">
        <f t="shared" si="56"/>
        <v>2.4362179434115325E-2</v>
      </c>
      <c r="P54" s="5">
        <f t="shared" ref="P54" si="57">P34*P$2</f>
        <v>4.0307255511431821E-3</v>
      </c>
      <c r="Q54" s="6" t="s">
        <v>65</v>
      </c>
      <c r="R54" s="5">
        <f t="shared" si="44"/>
        <v>0.31617154284711724</v>
      </c>
      <c r="S54" s="1">
        <f t="shared" si="45"/>
        <v>16</v>
      </c>
    </row>
    <row r="55" spans="2:19">
      <c r="B55" s="5">
        <f t="shared" ref="B55:O55" si="58">B35*B$2</f>
        <v>7.0160349901845732E-3</v>
      </c>
      <c r="C55" s="5">
        <f t="shared" si="58"/>
        <v>1.0765550239234445E-2</v>
      </c>
      <c r="D55" s="5">
        <f t="shared" si="58"/>
        <v>3.7055250033995672E-2</v>
      </c>
      <c r="E55" s="5">
        <f t="shared" si="58"/>
        <v>1.7445147395342576E-2</v>
      </c>
      <c r="F55" s="5">
        <f t="shared" si="58"/>
        <v>4.6162635110547023E-2</v>
      </c>
      <c r="G55" s="5">
        <f t="shared" si="58"/>
        <v>1.1148027390533125E-2</v>
      </c>
      <c r="H55" s="5">
        <f t="shared" si="58"/>
        <v>2.3222555889194666E-3</v>
      </c>
      <c r="I55" s="5">
        <f t="shared" si="58"/>
        <v>2.7759653585833363E-2</v>
      </c>
      <c r="J55" s="5">
        <f t="shared" si="58"/>
        <v>0</v>
      </c>
      <c r="K55" s="5">
        <f t="shared" si="58"/>
        <v>4.8710010319917431E-2</v>
      </c>
      <c r="L55" s="5">
        <f t="shared" si="58"/>
        <v>2.1049460285495682E-2</v>
      </c>
      <c r="M55" s="5">
        <f t="shared" si="58"/>
        <v>2.5976504516730999E-2</v>
      </c>
      <c r="N55" s="5">
        <f t="shared" si="58"/>
        <v>4.4487620638624333E-2</v>
      </c>
      <c r="O55" s="5">
        <f t="shared" si="58"/>
        <v>1.2181089717057668E-2</v>
      </c>
      <c r="P55" s="5">
        <f t="shared" ref="P55" si="59">P35*P$2</f>
        <v>0</v>
      </c>
      <c r="Q55" s="6" t="s">
        <v>67</v>
      </c>
      <c r="R55" s="5">
        <f t="shared" si="44"/>
        <v>0.31207923981241636</v>
      </c>
      <c r="S55" s="1">
        <f t="shared" si="45"/>
        <v>17</v>
      </c>
    </row>
    <row r="56" spans="2:19">
      <c r="B56" s="5">
        <f t="shared" ref="B56:O56" si="60">B36*B$2</f>
        <v>3.3548360471817862E-2</v>
      </c>
      <c r="C56" s="5">
        <f t="shared" si="60"/>
        <v>3.7320574162679421E-2</v>
      </c>
      <c r="D56" s="5">
        <f t="shared" si="60"/>
        <v>2.7489825025220044E-2</v>
      </c>
      <c r="E56" s="5">
        <f t="shared" si="60"/>
        <v>1.227621483375959E-2</v>
      </c>
      <c r="F56" s="5">
        <f t="shared" si="60"/>
        <v>6.1778754334637379E-2</v>
      </c>
      <c r="G56" s="5">
        <f t="shared" si="60"/>
        <v>1.7995675096293271E-2</v>
      </c>
      <c r="H56" s="5">
        <f t="shared" si="60"/>
        <v>2.4368472402504272E-2</v>
      </c>
      <c r="I56" s="5">
        <f t="shared" si="60"/>
        <v>2.9433929863298295E-2</v>
      </c>
      <c r="J56" s="5">
        <f t="shared" si="60"/>
        <v>2.9411764705882349E-2</v>
      </c>
      <c r="K56" s="5">
        <f t="shared" si="60"/>
        <v>4.4281827563561305E-2</v>
      </c>
      <c r="L56" s="5">
        <f t="shared" si="60"/>
        <v>3.1340307536182471E-2</v>
      </c>
      <c r="M56" s="5">
        <f t="shared" si="60"/>
        <v>3.4477905994933868E-2</v>
      </c>
      <c r="N56" s="5">
        <f t="shared" si="60"/>
        <v>2.8472077208719564E-2</v>
      </c>
      <c r="O56" s="5">
        <f t="shared" si="60"/>
        <v>3.6543269151172987E-2</v>
      </c>
      <c r="P56" s="5">
        <f t="shared" ref="P56" si="61">P36*P$2</f>
        <v>2.8662937252573649E-2</v>
      </c>
      <c r="Q56" s="6" t="s">
        <v>69</v>
      </c>
      <c r="R56" s="5">
        <f t="shared" si="44"/>
        <v>0.47740189560323637</v>
      </c>
      <c r="S56" s="1">
        <f t="shared" si="45"/>
        <v>9</v>
      </c>
    </row>
    <row r="57" spans="2:19">
      <c r="B57" s="5">
        <f t="shared" ref="B57:O57" si="62">B37*B$2</f>
        <v>8.9985933787993886E-3</v>
      </c>
      <c r="C57" s="5">
        <f t="shared" si="62"/>
        <v>1.4046479835953519E-2</v>
      </c>
      <c r="D57" s="5">
        <f t="shared" si="62"/>
        <v>6.118425005613189E-3</v>
      </c>
      <c r="E57" s="5">
        <f t="shared" si="62"/>
        <v>6.4934715304886245E-2</v>
      </c>
      <c r="F57" s="5">
        <f t="shared" si="62"/>
        <v>6.5604051496536669E-2</v>
      </c>
      <c r="G57" s="5">
        <f t="shared" si="62"/>
        <v>5.048000914578523E-2</v>
      </c>
      <c r="H57" s="5">
        <f t="shared" si="62"/>
        <v>1.8464467145434784E-2</v>
      </c>
      <c r="I57" s="5">
        <f t="shared" si="62"/>
        <v>5.0501898974015122E-2</v>
      </c>
      <c r="J57" s="5">
        <f t="shared" si="62"/>
        <v>0</v>
      </c>
      <c r="K57" s="5">
        <f t="shared" si="62"/>
        <v>2.2140913781780652E-2</v>
      </c>
      <c r="L57" s="5">
        <f t="shared" si="62"/>
        <v>1.5904036660152294E-2</v>
      </c>
      <c r="M57" s="5">
        <f t="shared" si="62"/>
        <v>2.1725803777629549E-2</v>
      </c>
      <c r="N57" s="5">
        <f t="shared" si="62"/>
        <v>2.8472077208719564E-2</v>
      </c>
      <c r="O57" s="5">
        <f t="shared" si="62"/>
        <v>2.842254267313455E-2</v>
      </c>
      <c r="P57" s="5">
        <f t="shared" ref="P57" si="63">P37*P$2</f>
        <v>1.2540035048000981E-2</v>
      </c>
      <c r="Q57" s="6" t="s">
        <v>71</v>
      </c>
      <c r="R57" s="5">
        <f t="shared" si="44"/>
        <v>0.40835404943644182</v>
      </c>
      <c r="S57" s="1">
        <f t="shared" si="45"/>
        <v>13</v>
      </c>
    </row>
    <row r="58" spans="2:19">
      <c r="B58" s="5">
        <f t="shared" ref="B58:O58" si="64">B38*B$2</f>
        <v>1.8350145770674509E-2</v>
      </c>
      <c r="C58" s="5">
        <f t="shared" si="64"/>
        <v>6.1312371838687617E-2</v>
      </c>
      <c r="D58" s="5">
        <f t="shared" si="64"/>
        <v>4.7827125043878142E-2</v>
      </c>
      <c r="E58" s="5">
        <f t="shared" si="64"/>
        <v>9.5302194104186309E-3</v>
      </c>
      <c r="F58" s="5">
        <f t="shared" si="64"/>
        <v>6.0340762607943473E-2</v>
      </c>
      <c r="G58" s="5">
        <f t="shared" si="64"/>
        <v>4.1715331753379693E-2</v>
      </c>
      <c r="H58" s="5">
        <f t="shared" si="64"/>
        <v>5.1921172992435233E-2</v>
      </c>
      <c r="I58" s="5">
        <f t="shared" si="64"/>
        <v>5.5888927609177651E-2</v>
      </c>
      <c r="J58" s="5">
        <f t="shared" si="64"/>
        <v>2.9411764705882349E-2</v>
      </c>
      <c r="K58" s="5">
        <f t="shared" si="64"/>
        <v>3.9853644807205171E-2</v>
      </c>
      <c r="L58" s="5">
        <f t="shared" si="64"/>
        <v>4.1631154786869254E-2</v>
      </c>
      <c r="M58" s="5">
        <f t="shared" si="64"/>
        <v>1.747510303852812E-2</v>
      </c>
      <c r="N58" s="5">
        <f t="shared" si="64"/>
        <v>3.2475963066195768E-2</v>
      </c>
      <c r="O58" s="5">
        <f t="shared" si="64"/>
        <v>3.2482905912153776E-2</v>
      </c>
      <c r="P58" s="5">
        <f t="shared" ref="P58" si="65">P38*P$2</f>
        <v>2.0601486150287306E-2</v>
      </c>
      <c r="Q58" s="6" t="s">
        <v>73</v>
      </c>
      <c r="R58" s="5">
        <f t="shared" si="44"/>
        <v>0.56081807949371665</v>
      </c>
      <c r="S58" s="1">
        <f t="shared" si="45"/>
        <v>4</v>
      </c>
    </row>
    <row r="59" spans="2:19">
      <c r="B59" s="5">
        <f t="shared" ref="B59:O59" si="66">B39*B$2</f>
        <v>7.1505762966703546E-3</v>
      </c>
      <c r="C59" s="5">
        <f t="shared" si="66"/>
        <v>3.2296650717703344E-2</v>
      </c>
      <c r="D59" s="5">
        <f t="shared" si="66"/>
        <v>1.0082475009250006E-2</v>
      </c>
      <c r="E59" s="5">
        <f t="shared" si="66"/>
        <v>0</v>
      </c>
      <c r="F59" s="5">
        <f t="shared" si="66"/>
        <v>3.8351607767679867E-2</v>
      </c>
      <c r="G59" s="5">
        <f t="shared" si="66"/>
        <v>5.0288816457845407E-2</v>
      </c>
      <c r="H59" s="5">
        <f t="shared" si="66"/>
        <v>1.3517758515413314E-2</v>
      </c>
      <c r="I59" s="5">
        <f t="shared" si="66"/>
        <v>7.4474591934985497E-3</v>
      </c>
      <c r="J59" s="5">
        <f t="shared" si="66"/>
        <v>0</v>
      </c>
      <c r="K59" s="5">
        <f t="shared" si="66"/>
        <v>2.6569096538136789E-2</v>
      </c>
      <c r="L59" s="5">
        <f t="shared" si="66"/>
        <v>3.1340307536182471E-2</v>
      </c>
      <c r="M59" s="5">
        <f t="shared" si="66"/>
        <v>4.7230008212238168E-2</v>
      </c>
      <c r="N59" s="5">
        <f t="shared" si="66"/>
        <v>5.6499278211052904E-2</v>
      </c>
      <c r="O59" s="5">
        <f t="shared" si="66"/>
        <v>2.842254267313455E-2</v>
      </c>
      <c r="P59" s="5">
        <f t="shared" ref="P59" si="67">P39*P$2</f>
        <v>1.6570760599144144E-2</v>
      </c>
      <c r="Q59" s="6" t="s">
        <v>75</v>
      </c>
      <c r="R59" s="5">
        <f t="shared" si="44"/>
        <v>0.36576733772794984</v>
      </c>
      <c r="S59" s="1">
        <f t="shared" si="45"/>
        <v>15</v>
      </c>
    </row>
    <row r="60" spans="2:19">
      <c r="B60" s="5">
        <f t="shared" ref="B60:O60" si="68">B40*B$2</f>
        <v>7.4068213748675451E-3</v>
      </c>
      <c r="C60" s="5">
        <f t="shared" si="68"/>
        <v>6.3568010936431982E-2</v>
      </c>
      <c r="D60" s="5">
        <f t="shared" si="68"/>
        <v>3.1884750029252132E-2</v>
      </c>
      <c r="E60" s="5">
        <f t="shared" si="68"/>
        <v>8.0764571274734142E-3</v>
      </c>
      <c r="F60" s="5">
        <f t="shared" si="68"/>
        <v>6.2640504179975076E-2</v>
      </c>
      <c r="G60" s="5">
        <f t="shared" si="68"/>
        <v>3.9859196101991165E-2</v>
      </c>
      <c r="H60" s="5">
        <f t="shared" si="68"/>
        <v>4.9061667899064458E-2</v>
      </c>
      <c r="I60" s="5">
        <f t="shared" si="68"/>
        <v>5.5909451699840594E-2</v>
      </c>
      <c r="J60" s="5">
        <f t="shared" si="68"/>
        <v>0</v>
      </c>
      <c r="K60" s="5">
        <f t="shared" si="68"/>
        <v>5.3138193076273564E-2</v>
      </c>
      <c r="L60" s="5">
        <f t="shared" si="68"/>
        <v>2.6194883910839083E-2</v>
      </c>
      <c r="M60" s="5">
        <f t="shared" si="68"/>
        <v>1.3224402299426697E-2</v>
      </c>
      <c r="N60" s="5">
        <f t="shared" si="68"/>
        <v>4.4487620638624333E-2</v>
      </c>
      <c r="O60" s="5">
        <f t="shared" si="68"/>
        <v>2.030181619509611E-2</v>
      </c>
      <c r="P60" s="5">
        <f t="shared" ref="P60" si="69">P40*P$2</f>
        <v>4.0307255511431821E-3</v>
      </c>
      <c r="Q60" s="6" t="s">
        <v>77</v>
      </c>
      <c r="R60" s="5">
        <f t="shared" si="44"/>
        <v>0.47978450102029929</v>
      </c>
      <c r="S60" s="1">
        <f t="shared" si="45"/>
        <v>8</v>
      </c>
    </row>
    <row r="61" spans="2:19">
      <c r="B61" s="5">
        <f t="shared" ref="B61:O61" si="70">B41*B$2</f>
        <v>8.6379299412899929E-3</v>
      </c>
      <c r="C61" s="5">
        <f t="shared" si="70"/>
        <v>5.9975182453171884E-2</v>
      </c>
      <c r="D61" s="5">
        <f t="shared" si="70"/>
        <v>5.0843250046645187E-2</v>
      </c>
      <c r="E61" s="5">
        <f t="shared" si="70"/>
        <v>3.3921119935388343E-3</v>
      </c>
      <c r="F61" s="5">
        <f t="shared" si="70"/>
        <v>6.5391746858891306E-2</v>
      </c>
      <c r="G61" s="5">
        <f t="shared" si="70"/>
        <v>2.3117171446742427E-2</v>
      </c>
      <c r="H61" s="5">
        <f t="shared" si="70"/>
        <v>5.851845994459054E-2</v>
      </c>
      <c r="I61" s="5">
        <f t="shared" si="70"/>
        <v>5.6036851990430167E-2</v>
      </c>
      <c r="J61" s="5">
        <f t="shared" si="70"/>
        <v>0</v>
      </c>
      <c r="K61" s="5">
        <f t="shared" si="70"/>
        <v>3.5425462050849038E-2</v>
      </c>
      <c r="L61" s="5">
        <f t="shared" si="70"/>
        <v>3.6485731161525869E-2</v>
      </c>
      <c r="M61" s="5">
        <f t="shared" si="70"/>
        <v>3.4477905994933868E-2</v>
      </c>
      <c r="N61" s="5">
        <f t="shared" si="70"/>
        <v>4.8491506496100525E-2</v>
      </c>
      <c r="O61" s="5">
        <f t="shared" si="70"/>
        <v>2.030181619509611E-2</v>
      </c>
      <c r="P61" s="5">
        <f t="shared" ref="P61" si="71">P41*P$2</f>
        <v>2.4632211701430488E-2</v>
      </c>
      <c r="Q61" s="6" t="s">
        <v>79</v>
      </c>
      <c r="R61" s="5">
        <f t="shared" si="44"/>
        <v>0.52572733827523621</v>
      </c>
      <c r="S61" s="1">
        <f t="shared" si="45"/>
        <v>6</v>
      </c>
    </row>
    <row r="62" spans="2:19">
      <c r="B62" s="5">
        <f t="shared" ref="B62:O62" si="72">B42*B$2</f>
        <v>4.7956620719876622E-2</v>
      </c>
      <c r="C62" s="5">
        <f t="shared" si="72"/>
        <v>1.9172932330827067E-2</v>
      </c>
      <c r="D62" s="5">
        <f t="shared" si="72"/>
        <v>1.0168650009328987E-2</v>
      </c>
      <c r="E62" s="5">
        <f t="shared" si="72"/>
        <v>2.2937138242024497E-2</v>
      </c>
      <c r="F62" s="5">
        <f t="shared" si="72"/>
        <v>3.4430203757861183E-2</v>
      </c>
      <c r="G62" s="5">
        <f t="shared" si="72"/>
        <v>1.5313272241669146E-2</v>
      </c>
      <c r="H62" s="5">
        <f t="shared" si="72"/>
        <v>3.0900534556839027E-2</v>
      </c>
      <c r="I62" s="5">
        <f t="shared" si="72"/>
        <v>1.9332916578640395E-2</v>
      </c>
      <c r="J62" s="5">
        <f t="shared" si="72"/>
        <v>2.9411764705882349E-2</v>
      </c>
      <c r="K62" s="5">
        <f t="shared" si="72"/>
        <v>2.2140913781780652E-2</v>
      </c>
      <c r="L62" s="5">
        <f t="shared" si="72"/>
        <v>3.6485731161525869E-2</v>
      </c>
      <c r="M62" s="5">
        <f t="shared" si="72"/>
        <v>3.8728606734035297E-2</v>
      </c>
      <c r="N62" s="5">
        <f t="shared" si="72"/>
        <v>3.6479848923671947E-2</v>
      </c>
      <c r="O62" s="5">
        <f t="shared" si="72"/>
        <v>4.5115147100213575E-2</v>
      </c>
      <c r="P62" s="5">
        <f t="shared" ref="P62" si="73">P42*P$2</f>
        <v>3.2693662803716821E-2</v>
      </c>
      <c r="Q62" s="6" t="s">
        <v>81</v>
      </c>
      <c r="R62" s="5">
        <f t="shared" si="44"/>
        <v>0.44126794364789346</v>
      </c>
      <c r="S62" s="1">
        <f t="shared" si="45"/>
        <v>11</v>
      </c>
    </row>
    <row r="63" spans="2:19">
      <c r="B63" s="5">
        <f t="shared" ref="B63:O63" si="74">B43*B$2</f>
        <v>7.9369546861806917E-2</v>
      </c>
      <c r="C63" s="5">
        <f t="shared" si="74"/>
        <v>3.1989063568010928E-2</v>
      </c>
      <c r="D63" s="5">
        <f t="shared" si="74"/>
        <v>5.1963525047673043E-2</v>
      </c>
      <c r="E63" s="5">
        <f t="shared" si="74"/>
        <v>4.8458742764840489E-2</v>
      </c>
      <c r="F63" s="5">
        <f t="shared" si="74"/>
        <v>5.6259690233740826E-2</v>
      </c>
      <c r="G63" s="5">
        <f t="shared" si="74"/>
        <v>3.4556889347172444E-2</v>
      </c>
      <c r="H63" s="5">
        <f t="shared" si="74"/>
        <v>4.234482643725495E-2</v>
      </c>
      <c r="I63" s="5">
        <f t="shared" si="74"/>
        <v>1.4088148942308561E-2</v>
      </c>
      <c r="J63" s="5">
        <f t="shared" si="74"/>
        <v>2.9411764705882349E-2</v>
      </c>
      <c r="K63" s="5">
        <f t="shared" si="74"/>
        <v>4.4281827563561305E-2</v>
      </c>
      <c r="L63" s="5">
        <f t="shared" si="74"/>
        <v>3.6485731161525869E-2</v>
      </c>
      <c r="M63" s="5">
        <f t="shared" si="74"/>
        <v>8.9737015603252469E-3</v>
      </c>
      <c r="N63" s="5">
        <f t="shared" si="74"/>
        <v>3.6479848923671947E-2</v>
      </c>
      <c r="O63" s="5">
        <f t="shared" si="74"/>
        <v>2.842254267313455E-2</v>
      </c>
      <c r="P63" s="5">
        <f t="shared" ref="P63" si="75">P43*P$2</f>
        <v>8.5093094968577976E-3</v>
      </c>
      <c r="Q63" s="6" t="s">
        <v>83</v>
      </c>
      <c r="R63" s="5">
        <f t="shared" si="44"/>
        <v>0.55159515928776726</v>
      </c>
      <c r="S63" s="1">
        <f t="shared" si="45"/>
        <v>5</v>
      </c>
    </row>
    <row r="64" spans="2:19">
      <c r="B64" s="5">
        <f t="shared" ref="B64:O64" si="76">B44*B$2</f>
        <v>1.7530929321517476E-2</v>
      </c>
      <c r="C64" s="5">
        <f t="shared" si="76"/>
        <v>6.2440191387559796E-2</v>
      </c>
      <c r="D64" s="5">
        <f t="shared" si="76"/>
        <v>4.6103625042296925E-2</v>
      </c>
      <c r="E64" s="5">
        <f t="shared" si="76"/>
        <v>2.1967963386727688E-2</v>
      </c>
      <c r="F64" s="5">
        <f t="shared" si="76"/>
        <v>6.5580078906788603E-2</v>
      </c>
      <c r="G64" s="5">
        <f t="shared" si="76"/>
        <v>2.8676349705419463E-2</v>
      </c>
      <c r="H64" s="5">
        <f t="shared" si="76"/>
        <v>5.3032766614944556E-2</v>
      </c>
      <c r="I64" s="5">
        <f t="shared" si="76"/>
        <v>6.1677536860958899E-2</v>
      </c>
      <c r="J64" s="5">
        <f t="shared" si="76"/>
        <v>0</v>
      </c>
      <c r="K64" s="5">
        <f t="shared" si="76"/>
        <v>0</v>
      </c>
      <c r="L64" s="5">
        <f t="shared" si="76"/>
        <v>4.1631154786869254E-2</v>
      </c>
      <c r="M64" s="5">
        <f t="shared" si="76"/>
        <v>3.4477905994933868E-2</v>
      </c>
      <c r="N64" s="5">
        <f t="shared" si="76"/>
        <v>3.6479848923671947E-2</v>
      </c>
      <c r="O64" s="5">
        <f t="shared" si="76"/>
        <v>1.6241452956076884E-2</v>
      </c>
      <c r="P64" s="5">
        <f t="shared" ref="P64" si="77">P44*P$2</f>
        <v>2.4632211701430488E-2</v>
      </c>
      <c r="Q64" s="6" t="s">
        <v>85</v>
      </c>
      <c r="R64" s="5">
        <f t="shared" si="44"/>
        <v>0.51047201558919586</v>
      </c>
      <c r="S64" s="1">
        <f t="shared" si="45"/>
        <v>7</v>
      </c>
    </row>
    <row r="66" spans="2:6">
      <c r="B66" s="20">
        <f>SUM(B47:E47)</f>
        <v>0.24789421889542984</v>
      </c>
      <c r="C66" s="20">
        <f>SUM(F47:I47)</f>
        <v>0.24715070557971131</v>
      </c>
      <c r="D66" s="20">
        <f>SUM(J47:L47)</f>
        <v>0.13879276786528344</v>
      </c>
      <c r="E66" s="20">
        <f>SUM(M47:P47)</f>
        <v>0.20726498796811815</v>
      </c>
      <c r="F66" s="20">
        <f>SUM(B66:E66)</f>
        <v>0.84110268030854263</v>
      </c>
    </row>
    <row r="67" spans="2:6">
      <c r="B67" s="20">
        <f t="shared" ref="B67:B83" si="78">SUM(B48:E48)</f>
        <v>9.4792500086965242E-3</v>
      </c>
      <c r="C67" s="20">
        <f t="shared" ref="C67:C83" si="79">SUM(F48:I48)</f>
        <v>1.8205423540587053E-2</v>
      </c>
      <c r="D67" s="20">
        <f t="shared" ref="D67:D83" si="80">SUM(J48:L48)</f>
        <v>8.0847290327951377E-2</v>
      </c>
      <c r="E67" s="20">
        <f t="shared" ref="E67:E83" si="81">SUM(M48:P48)</f>
        <v>0.14151131568136119</v>
      </c>
      <c r="F67" s="20">
        <f t="shared" ref="F67:F83" si="82">SUM(B67:E67)</f>
        <v>0.25004327955859618</v>
      </c>
    </row>
    <row r="68" spans="2:6">
      <c r="B68" s="20">
        <f t="shared" si="78"/>
        <v>0.13453473839042354</v>
      </c>
      <c r="C68" s="20">
        <f t="shared" si="79"/>
        <v>0.10279845422323231</v>
      </c>
      <c r="D68" s="20">
        <f t="shared" si="80"/>
        <v>6.1726372872755807E-2</v>
      </c>
      <c r="E68" s="20">
        <f t="shared" si="81"/>
        <v>9.5384319752919111E-2</v>
      </c>
      <c r="F68" s="20">
        <f t="shared" si="82"/>
        <v>0.39444388523933077</v>
      </c>
    </row>
    <row r="69" spans="2:6">
      <c r="B69" s="20">
        <f t="shared" si="78"/>
        <v>0.19340330502752484</v>
      </c>
      <c r="C69" s="20">
        <f t="shared" si="79"/>
        <v>0.2090606528226347</v>
      </c>
      <c r="D69" s="20">
        <f t="shared" si="80"/>
        <v>0.11816117834693685</v>
      </c>
      <c r="E69" s="20">
        <f t="shared" si="81"/>
        <v>7.9960694178714098E-2</v>
      </c>
      <c r="F69" s="20">
        <f t="shared" si="82"/>
        <v>0.60058583037581048</v>
      </c>
    </row>
    <row r="70" spans="2:6">
      <c r="B70" s="20">
        <f t="shared" si="78"/>
        <v>0.22794619919528014</v>
      </c>
      <c r="C70" s="20">
        <f t="shared" si="79"/>
        <v>0.24909212940683984</v>
      </c>
      <c r="D70" s="20">
        <f t="shared" si="80"/>
        <v>0.10601932639084341</v>
      </c>
      <c r="E70" s="20">
        <f t="shared" si="81"/>
        <v>0.26062482409231635</v>
      </c>
      <c r="F70" s="20">
        <f t="shared" si="82"/>
        <v>0.84368247908527971</v>
      </c>
    </row>
    <row r="71" spans="2:6">
      <c r="B71" s="20">
        <f t="shared" si="78"/>
        <v>0.15474470937138723</v>
      </c>
      <c r="C71" s="20">
        <f t="shared" si="79"/>
        <v>0.13454820813296425</v>
      </c>
      <c r="D71" s="20">
        <f t="shared" si="80"/>
        <v>0.10428547455103072</v>
      </c>
      <c r="E71" s="20">
        <f t="shared" si="81"/>
        <v>8.2572942159862717E-2</v>
      </c>
      <c r="F71" s="20">
        <f t="shared" si="82"/>
        <v>0.47615133421524491</v>
      </c>
    </row>
    <row r="72" spans="2:6">
      <c r="B72" s="20">
        <f t="shared" si="78"/>
        <v>9.8719344336763118E-2</v>
      </c>
      <c r="C72" s="20">
        <f t="shared" si="79"/>
        <v>0.13601394150423829</v>
      </c>
      <c r="D72" s="20">
        <f t="shared" si="80"/>
        <v>6.8324988867438596E-2</v>
      </c>
      <c r="E72" s="20">
        <f t="shared" si="81"/>
        <v>0.10785996940072212</v>
      </c>
      <c r="F72" s="20">
        <f t="shared" si="82"/>
        <v>0.41091824410916211</v>
      </c>
    </row>
    <row r="73" spans="2:6">
      <c r="B73" s="20">
        <f t="shared" si="78"/>
        <v>5.859071255756574E-2</v>
      </c>
      <c r="C73" s="20">
        <f t="shared" si="79"/>
        <v>0.14545784994643229</v>
      </c>
      <c r="D73" s="20">
        <f t="shared" si="80"/>
        <v>8.3730075357860645E-2</v>
      </c>
      <c r="E73" s="20">
        <f t="shared" si="81"/>
        <v>2.8392904985258507E-2</v>
      </c>
      <c r="F73" s="20">
        <f t="shared" si="82"/>
        <v>0.31617154284711713</v>
      </c>
    </row>
    <row r="74" spans="2:6">
      <c r="B74" s="20">
        <f t="shared" si="78"/>
        <v>7.2281982658757266E-2</v>
      </c>
      <c r="C74" s="20">
        <f t="shared" si="79"/>
        <v>8.7392571675832975E-2</v>
      </c>
      <c r="D74" s="20">
        <f t="shared" si="80"/>
        <v>6.9759470605413113E-2</v>
      </c>
      <c r="E74" s="20">
        <f t="shared" si="81"/>
        <v>8.2645214872412998E-2</v>
      </c>
      <c r="F74" s="20">
        <f t="shared" si="82"/>
        <v>0.31207923981241636</v>
      </c>
    </row>
    <row r="75" spans="2:6">
      <c r="B75" s="20">
        <f t="shared" si="78"/>
        <v>0.11063497449347692</v>
      </c>
      <c r="C75" s="20">
        <f t="shared" si="79"/>
        <v>0.13357683169673321</v>
      </c>
      <c r="D75" s="20">
        <f t="shared" si="80"/>
        <v>0.10503389980562612</v>
      </c>
      <c r="E75" s="20">
        <f t="shared" si="81"/>
        <v>0.12815618960740008</v>
      </c>
      <c r="F75" s="20">
        <f t="shared" si="82"/>
        <v>0.47740189560323631</v>
      </c>
    </row>
    <row r="76" spans="2:6">
      <c r="B76" s="20">
        <f t="shared" si="78"/>
        <v>9.4098213525252342E-2</v>
      </c>
      <c r="C76" s="20">
        <f t="shared" si="79"/>
        <v>0.1850504267617718</v>
      </c>
      <c r="D76" s="20">
        <f t="shared" si="80"/>
        <v>3.8044950441932943E-2</v>
      </c>
      <c r="E76" s="20">
        <f t="shared" si="81"/>
        <v>9.116045870748464E-2</v>
      </c>
      <c r="F76" s="20">
        <f t="shared" si="82"/>
        <v>0.40835404943644171</v>
      </c>
    </row>
    <row r="77" spans="2:6">
      <c r="B77" s="20">
        <f t="shared" si="78"/>
        <v>0.1370198620636589</v>
      </c>
      <c r="C77" s="20">
        <f t="shared" si="79"/>
        <v>0.20986619496293604</v>
      </c>
      <c r="D77" s="20">
        <f t="shared" si="80"/>
        <v>0.11089656429995677</v>
      </c>
      <c r="E77" s="20">
        <f t="shared" si="81"/>
        <v>0.10303545816716497</v>
      </c>
      <c r="F77" s="20">
        <f t="shared" si="82"/>
        <v>0.56081807949371665</v>
      </c>
    </row>
    <row r="78" spans="2:6">
      <c r="B78" s="20">
        <f t="shared" si="78"/>
        <v>4.9529702023623702E-2</v>
      </c>
      <c r="C78" s="20">
        <f t="shared" si="79"/>
        <v>0.10960564193443714</v>
      </c>
      <c r="D78" s="20">
        <f t="shared" si="80"/>
        <v>5.7909404074319257E-2</v>
      </c>
      <c r="E78" s="20">
        <f t="shared" si="81"/>
        <v>0.14872258969556976</v>
      </c>
      <c r="F78" s="20">
        <f t="shared" si="82"/>
        <v>0.36576733772794989</v>
      </c>
    </row>
    <row r="79" spans="2:6">
      <c r="B79" s="20">
        <f t="shared" si="78"/>
        <v>0.11093603946802508</v>
      </c>
      <c r="C79" s="20">
        <f t="shared" si="79"/>
        <v>0.20747081988087129</v>
      </c>
      <c r="D79" s="20">
        <f t="shared" si="80"/>
        <v>7.9333076987112644E-2</v>
      </c>
      <c r="E79" s="20">
        <f t="shared" si="81"/>
        <v>8.2044564684290319E-2</v>
      </c>
      <c r="F79" s="20">
        <f t="shared" si="82"/>
        <v>0.47978450102029935</v>
      </c>
    </row>
    <row r="80" spans="2:6">
      <c r="B80" s="20">
        <f t="shared" si="78"/>
        <v>0.12284847443464592</v>
      </c>
      <c r="C80" s="20">
        <f t="shared" si="79"/>
        <v>0.20306423024065445</v>
      </c>
      <c r="D80" s="20">
        <f t="shared" si="80"/>
        <v>7.1911193212374908E-2</v>
      </c>
      <c r="E80" s="20">
        <f t="shared" si="81"/>
        <v>0.12790344038756099</v>
      </c>
      <c r="F80" s="20">
        <f t="shared" si="82"/>
        <v>0.52572733827523621</v>
      </c>
    </row>
    <row r="81" spans="2:6">
      <c r="B81" s="20">
        <f t="shared" si="78"/>
        <v>0.10023534130205716</v>
      </c>
      <c r="C81" s="20">
        <f t="shared" si="79"/>
        <v>9.9976927135009747E-2</v>
      </c>
      <c r="D81" s="20">
        <f t="shared" si="80"/>
        <v>8.8038409649188867E-2</v>
      </c>
      <c r="E81" s="20">
        <f t="shared" si="81"/>
        <v>0.15301726556163764</v>
      </c>
      <c r="F81" s="20">
        <f t="shared" si="82"/>
        <v>0.4412679436478934</v>
      </c>
    </row>
    <row r="82" spans="2:6">
      <c r="B82" s="20">
        <f t="shared" si="78"/>
        <v>0.21178087824233138</v>
      </c>
      <c r="C82" s="20">
        <f t="shared" si="79"/>
        <v>0.14724955496047679</v>
      </c>
      <c r="D82" s="20">
        <f t="shared" si="80"/>
        <v>0.11017932343096952</v>
      </c>
      <c r="E82" s="20">
        <f t="shared" si="81"/>
        <v>8.238540265398954E-2</v>
      </c>
      <c r="F82" s="20">
        <f t="shared" si="82"/>
        <v>0.55159515928776726</v>
      </c>
    </row>
    <row r="83" spans="2:6">
      <c r="B83" s="20">
        <f t="shared" si="78"/>
        <v>0.14804270913810189</v>
      </c>
      <c r="C83" s="20">
        <f t="shared" si="79"/>
        <v>0.20896673208811151</v>
      </c>
      <c r="D83" s="20">
        <f t="shared" si="80"/>
        <v>4.1631154786869254E-2</v>
      </c>
      <c r="E83" s="20">
        <f t="shared" si="81"/>
        <v>0.11183141957611319</v>
      </c>
      <c r="F83" s="20">
        <f t="shared" si="82"/>
        <v>0.51047201558919575</v>
      </c>
    </row>
    <row r="84" spans="2:6">
      <c r="B84" s="5"/>
      <c r="C84" s="5"/>
      <c r="D84" s="5"/>
      <c r="E84" s="5"/>
      <c r="F84" s="5"/>
    </row>
    <row r="85" spans="2:6">
      <c r="B85" s="5"/>
      <c r="C85" s="5"/>
      <c r="D85" s="5"/>
      <c r="E85" s="5"/>
      <c r="F85" s="5"/>
    </row>
  </sheetData>
  <phoneticPr fontId="7" type="noConversion"/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6571A0DC8C58409372199A1286DE23" ma:contentTypeVersion="15" ma:contentTypeDescription="Create a new document." ma:contentTypeScope="" ma:versionID="353e99447c704ba81ee1d646a8e7410f">
  <xsd:schema xmlns:xsd="http://www.w3.org/2001/XMLSchema" xmlns:xs="http://www.w3.org/2001/XMLSchema" xmlns:p="http://schemas.microsoft.com/office/2006/metadata/properties" xmlns:ns2="8f4a6246-9539-42c8-a75c-c18e2cf71b56" xmlns:ns3="39acef1a-2ff9-43b3-8063-e626ee45a7d1" targetNamespace="http://schemas.microsoft.com/office/2006/metadata/properties" ma:root="true" ma:fieldsID="bc89a61054ff128610cd5423c01a8caf" ns2:_="" ns3:_="">
    <xsd:import namespace="8f4a6246-9539-42c8-a75c-c18e2cf71b56"/>
    <xsd:import namespace="39acef1a-2ff9-43b3-8063-e626ee45a7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4a6246-9539-42c8-a75c-c18e2cf71b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32bf106-b365-443e-bdf9-9561cb4f30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cef1a-2ff9-43b3-8063-e626ee45a7d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03e65a-ff25-4f95-9ba6-49b3b6397d13}" ma:internalName="TaxCatchAll" ma:showField="CatchAllData" ma:web="39acef1a-2ff9-43b3-8063-e626ee45a7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4a6246-9539-42c8-a75c-c18e2cf71b56">
      <Terms xmlns="http://schemas.microsoft.com/office/infopath/2007/PartnerControls"/>
    </lcf76f155ced4ddcb4097134ff3c332f>
    <TaxCatchAll xmlns="39acef1a-2ff9-43b3-8063-e626ee45a7d1" xsi:nil="true"/>
  </documentManagement>
</p:properties>
</file>

<file path=customXml/itemProps1.xml><?xml version="1.0" encoding="utf-8"?>
<ds:datastoreItem xmlns:ds="http://schemas.openxmlformats.org/officeDocument/2006/customXml" ds:itemID="{8763E061-C68F-4357-A8A4-2B5A8FF2F27F}"/>
</file>

<file path=customXml/itemProps2.xml><?xml version="1.0" encoding="utf-8"?>
<ds:datastoreItem xmlns:ds="http://schemas.openxmlformats.org/officeDocument/2006/customXml" ds:itemID="{C90FB7FE-061D-4432-90C2-70D0597B1623}"/>
</file>

<file path=customXml/itemProps3.xml><?xml version="1.0" encoding="utf-8"?>
<ds:datastoreItem xmlns:ds="http://schemas.openxmlformats.org/officeDocument/2006/customXml" ds:itemID="{5F65B615-82AB-46AB-AA1E-409C249EB9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Antra Kalnbaļķīte</cp:lastModifiedBy>
  <cp:revision/>
  <dcterms:created xsi:type="dcterms:W3CDTF">2025-06-12T12:30:00Z</dcterms:created>
  <dcterms:modified xsi:type="dcterms:W3CDTF">2026-01-28T21:51:59Z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0x010100DA6571A0DC8C58409372199A1286DE23</vt:lpwstr>
  </property>
  <property fmtid="{D5CDD505-2E9C-101B-9397-08002B2CF9AE}" pid="3" name="MediaServiceImageTags">
    <vt:lpwstr/>
  </property>
</Properties>
</file>