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hartEx1.xml" ContentType="application/vnd.ms-office.chartex+xml"/>
  <Override PartName="/xl/charts/chartEx2.xml" ContentType="application/vnd.ms-office.chartex+xml"/>
  <Override PartName="/xl/charts/colors30.xml" ContentType="application/vnd.ms-office.chartcolorstyle+xml"/>
  <Override PartName="/xl/charts/style30.xml" ContentType="application/vnd.ms-office.chartstyle+xml"/>
  <Override PartName="/xl/charts/colors60.xml" ContentType="application/vnd.ms-office.chartcolorstyle+xml"/>
  <Override PartName="/xl/charts/style6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0" windowHeight="10425" tabRatio="814" activeTab="2"/>
  </bookViews>
  <sheets>
    <sheet name="Read me" sheetId="31" r:id="rId1"/>
    <sheet name="Transport_ &amp;_chemical_treatment" sheetId="33" r:id="rId2"/>
    <sheet name="Transport_ &amp;_thermal treatment" sheetId="32" r:id="rId3"/>
    <sheet name="EE_fixed_sim. results" sheetId="18" state="hidden" r:id="rId4"/>
    <sheet name="EE_LCC_Ref values_sim. results" sheetId="19" state="hidden" r:id="rId5"/>
    <sheet name="EE outputs_simplified" sheetId="25" state="hidden" r:id="rId6"/>
    <sheet name="Sheet4" sheetId="27" state="hidden" r:id="rId7"/>
  </sheets>
  <definedNames>
    <definedName name="_xlchart.v1.0" hidden="1">'EE_fixed_sim. results'!$C$2</definedName>
    <definedName name="_xlchart.v1.1" hidden="1">'EE_fixed_sim. results'!$C$3:$C$232</definedName>
    <definedName name="_xlchart.v1.10" hidden="1">'EE_fixed_sim. results'!$H$2</definedName>
    <definedName name="_xlchart.v1.11" hidden="1">'EE_fixed_sim. results'!$H$3:$H$232</definedName>
    <definedName name="_xlchart.v1.12" hidden="1">'EE_fixed_sim. results'!$I$2</definedName>
    <definedName name="_xlchart.v1.13" hidden="1">'EE_fixed_sim. results'!$I$3:$I$232</definedName>
    <definedName name="_xlchart.v1.14" hidden="1">'EE_fixed_sim. results'!$J$2</definedName>
    <definedName name="_xlchart.v1.15" hidden="1">'EE_fixed_sim. results'!$J$3:$J$232</definedName>
    <definedName name="_xlchart.v1.16" hidden="1">'EE_fixed_sim. results'!$K$2</definedName>
    <definedName name="_xlchart.v1.17" hidden="1">'EE_fixed_sim. results'!$K$3:$K$232</definedName>
    <definedName name="_xlchart.v1.18" hidden="1">'EE_fixed_sim. results'!$L$2</definedName>
    <definedName name="_xlchart.v1.19" hidden="1">'EE_fixed_sim. results'!$L$3:$L$232</definedName>
    <definedName name="_xlchart.v1.2" hidden="1">'EE_fixed_sim. results'!$D$2</definedName>
    <definedName name="_xlchart.v1.20" hidden="1">'EE_fixed_sim. results'!$M$2</definedName>
    <definedName name="_xlchart.v1.21" hidden="1">'EE_fixed_sim. results'!$M$3:$M$232</definedName>
    <definedName name="_xlchart.v1.22" hidden="1">'EE_LCC_Ref values_sim. results'!$C$2</definedName>
    <definedName name="_xlchart.v1.23" hidden="1">'EE_LCC_Ref values_sim. results'!$C$3:$C$222</definedName>
    <definedName name="_xlchart.v1.24" hidden="1">'EE_LCC_Ref values_sim. results'!$D$2</definedName>
    <definedName name="_xlchart.v1.25" hidden="1">'EE_LCC_Ref values_sim. results'!$D$3:$D$222</definedName>
    <definedName name="_xlchart.v1.26" hidden="1">'EE_LCC_Ref values_sim. results'!$E$2</definedName>
    <definedName name="_xlchart.v1.27" hidden="1">'EE_LCC_Ref values_sim. results'!$E$3:$E$222</definedName>
    <definedName name="_xlchart.v1.28" hidden="1">'EE_LCC_Ref values_sim. results'!$F$2</definedName>
    <definedName name="_xlchart.v1.29" hidden="1">'EE_LCC_Ref values_sim. results'!$F$3:$F$222</definedName>
    <definedName name="_xlchart.v1.3" hidden="1">'EE_fixed_sim. results'!$D$3:$D$232</definedName>
    <definedName name="_xlchart.v1.30" hidden="1">'EE_LCC_Ref values_sim. results'!$G$2</definedName>
    <definedName name="_xlchart.v1.31" hidden="1">'EE_LCC_Ref values_sim. results'!$G$3:$G$222</definedName>
    <definedName name="_xlchart.v1.32" hidden="1">'EE_LCC_Ref values_sim. results'!$H$2</definedName>
    <definedName name="_xlchart.v1.33" hidden="1">'EE_LCC_Ref values_sim. results'!$H$3:$H$222</definedName>
    <definedName name="_xlchart.v1.34" hidden="1">'EE_LCC_Ref values_sim. results'!$I$2</definedName>
    <definedName name="_xlchart.v1.35" hidden="1">'EE_LCC_Ref values_sim. results'!$I$3:$I$222</definedName>
    <definedName name="_xlchart.v1.36" hidden="1">'EE_LCC_Ref values_sim. results'!$J$2</definedName>
    <definedName name="_xlchart.v1.37" hidden="1">'EE_LCC_Ref values_sim. results'!$J$3:$J$222</definedName>
    <definedName name="_xlchart.v1.38" hidden="1">'EE_LCC_Ref values_sim. results'!$K$2</definedName>
    <definedName name="_xlchart.v1.39" hidden="1">'EE_LCC_Ref values_sim. results'!$K$3:$K$222</definedName>
    <definedName name="_xlchart.v1.4" hidden="1">'EE_fixed_sim. results'!$E$2</definedName>
    <definedName name="_xlchart.v1.40" hidden="1">'EE_LCC_Ref values_sim. results'!$L$2</definedName>
    <definedName name="_xlchart.v1.41" hidden="1">'EE_LCC_Ref values_sim. results'!$L$3:$L$222</definedName>
    <definedName name="_xlchart.v1.42" hidden="1">'EE_LCC_Ref values_sim. results'!$M$2</definedName>
    <definedName name="_xlchart.v1.43" hidden="1">'EE_LCC_Ref values_sim. results'!$M$3:$M$222</definedName>
    <definedName name="_xlchart.v1.5" hidden="1">'EE_fixed_sim. results'!$E$3:$E$232</definedName>
    <definedName name="_xlchart.v1.6" hidden="1">'EE_fixed_sim. results'!$F$2</definedName>
    <definedName name="_xlchart.v1.7" hidden="1">'EE_fixed_sim. results'!$F$3:$F$232</definedName>
    <definedName name="_xlchart.v1.8" hidden="1">'EE_fixed_sim. results'!$G$2</definedName>
    <definedName name="_xlchart.v1.9" hidden="1">'EE_fixed_sim. results'!$G$3:$G$232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6" i="33" l="1"/>
  <c r="E107" i="32"/>
  <c r="E136" i="32"/>
  <c r="E141" i="33" l="1"/>
  <c r="E143" i="33" s="1"/>
  <c r="D140" i="33"/>
  <c r="D139" i="33"/>
  <c r="D138" i="33"/>
  <c r="D141" i="33" s="1"/>
  <c r="D133" i="33"/>
  <c r="D132" i="33"/>
  <c r="D131" i="33"/>
  <c r="D128" i="33"/>
  <c r="D127" i="33"/>
  <c r="D126" i="33"/>
  <c r="D125" i="33"/>
  <c r="D122" i="33"/>
  <c r="D121" i="33"/>
  <c r="D120" i="33"/>
  <c r="D117" i="33"/>
  <c r="D116" i="33"/>
  <c r="D113" i="33"/>
  <c r="D112" i="33"/>
  <c r="D111" i="33"/>
  <c r="D110" i="33"/>
  <c r="D109" i="33"/>
  <c r="E107" i="33"/>
  <c r="D104" i="33"/>
  <c r="D103" i="33"/>
  <c r="D102" i="33"/>
  <c r="D101" i="33"/>
  <c r="D100" i="33"/>
  <c r="D97" i="33"/>
  <c r="D96" i="33"/>
  <c r="D95" i="33"/>
  <c r="D98" i="33" s="1"/>
  <c r="E93" i="33"/>
  <c r="D90" i="33"/>
  <c r="D89" i="33"/>
  <c r="D86" i="33"/>
  <c r="D85" i="33"/>
  <c r="D82" i="33"/>
  <c r="D81" i="33"/>
  <c r="D80" i="33"/>
  <c r="D77" i="33"/>
  <c r="D76" i="33"/>
  <c r="D75" i="33"/>
  <c r="E73" i="33"/>
  <c r="D70" i="33"/>
  <c r="D69" i="33"/>
  <c r="D68" i="33"/>
  <c r="D65" i="33"/>
  <c r="D64" i="33"/>
  <c r="D61" i="33"/>
  <c r="D60" i="33"/>
  <c r="D59" i="33"/>
  <c r="D58" i="33"/>
  <c r="D55" i="33"/>
  <c r="D54" i="33"/>
  <c r="E52" i="33"/>
  <c r="D49" i="33"/>
  <c r="D48" i="33"/>
  <c r="D47" i="33"/>
  <c r="D44" i="33"/>
  <c r="D43" i="33"/>
  <c r="D42" i="33"/>
  <c r="D41" i="33"/>
  <c r="D40" i="33"/>
  <c r="D39" i="33"/>
  <c r="D38" i="33"/>
  <c r="D35" i="33"/>
  <c r="D34" i="33"/>
  <c r="D33" i="33"/>
  <c r="D32" i="33"/>
  <c r="D31" i="33"/>
  <c r="D30" i="33"/>
  <c r="D27" i="33"/>
  <c r="D26" i="33"/>
  <c r="D25" i="33"/>
  <c r="D22" i="33"/>
  <c r="D21" i="33"/>
  <c r="D20" i="33"/>
  <c r="D19" i="33"/>
  <c r="D16" i="33"/>
  <c r="D15" i="33"/>
  <c r="D14" i="33"/>
  <c r="D13" i="33"/>
  <c r="D10" i="33"/>
  <c r="D9" i="33"/>
  <c r="D8" i="33"/>
  <c r="D7" i="33"/>
  <c r="D4" i="33"/>
  <c r="D3" i="33"/>
  <c r="E141" i="32"/>
  <c r="E143" i="32" s="1"/>
  <c r="D140" i="32"/>
  <c r="D139" i="32"/>
  <c r="D138" i="32"/>
  <c r="D133" i="32"/>
  <c r="D132" i="32"/>
  <c r="D131" i="32"/>
  <c r="D128" i="32"/>
  <c r="D127" i="32"/>
  <c r="D126" i="32"/>
  <c r="D125" i="32"/>
  <c r="D122" i="32"/>
  <c r="D121" i="32"/>
  <c r="D120" i="32"/>
  <c r="D117" i="32"/>
  <c r="D116" i="32"/>
  <c r="D113" i="32"/>
  <c r="D112" i="32"/>
  <c r="D111" i="32"/>
  <c r="D110" i="32"/>
  <c r="D109" i="32"/>
  <c r="D104" i="32"/>
  <c r="D103" i="32"/>
  <c r="D102" i="32"/>
  <c r="D101" i="32"/>
  <c r="D100" i="32"/>
  <c r="D97" i="32"/>
  <c r="D96" i="32"/>
  <c r="D95" i="32"/>
  <c r="E93" i="32"/>
  <c r="D90" i="32"/>
  <c r="D89" i="32"/>
  <c r="D91" i="32" s="1"/>
  <c r="D86" i="32"/>
  <c r="D85" i="32"/>
  <c r="D82" i="32"/>
  <c r="D81" i="32"/>
  <c r="D80" i="32"/>
  <c r="D77" i="32"/>
  <c r="D76" i="32"/>
  <c r="D75" i="32"/>
  <c r="E73" i="32"/>
  <c r="D70" i="32"/>
  <c r="D69" i="32"/>
  <c r="D68" i="32"/>
  <c r="D65" i="32"/>
  <c r="D64" i="32"/>
  <c r="D61" i="32"/>
  <c r="D60" i="32"/>
  <c r="D59" i="32"/>
  <c r="D58" i="32"/>
  <c r="D55" i="32"/>
  <c r="D54" i="32"/>
  <c r="E52" i="32"/>
  <c r="D49" i="32"/>
  <c r="D48" i="32"/>
  <c r="D47" i="32"/>
  <c r="D44" i="32"/>
  <c r="D43" i="32"/>
  <c r="D42" i="32"/>
  <c r="D41" i="32"/>
  <c r="D40" i="32"/>
  <c r="D39" i="32"/>
  <c r="D38" i="32"/>
  <c r="D35" i="32"/>
  <c r="D34" i="32"/>
  <c r="D33" i="32"/>
  <c r="D32" i="32"/>
  <c r="D31" i="32"/>
  <c r="D30" i="32"/>
  <c r="D27" i="32"/>
  <c r="D26" i="32"/>
  <c r="D25" i="32"/>
  <c r="D22" i="32"/>
  <c r="D21" i="32"/>
  <c r="D20" i="32"/>
  <c r="D19" i="32"/>
  <c r="D16" i="32"/>
  <c r="D15" i="32"/>
  <c r="D14" i="32"/>
  <c r="D13" i="32"/>
  <c r="D10" i="32"/>
  <c r="D9" i="32"/>
  <c r="D8" i="32"/>
  <c r="D7" i="32"/>
  <c r="D4" i="32"/>
  <c r="D3" i="32"/>
  <c r="D5" i="32" s="1"/>
  <c r="D45" i="32" l="1"/>
  <c r="D83" i="32"/>
  <c r="D98" i="32"/>
  <c r="D141" i="32"/>
  <c r="D143" i="32" s="1"/>
  <c r="D23" i="32"/>
  <c r="D78" i="32"/>
  <c r="D105" i="32"/>
  <c r="D50" i="32"/>
  <c r="D87" i="32"/>
  <c r="D118" i="32"/>
  <c r="D28" i="32"/>
  <c r="D134" i="32"/>
  <c r="D11" i="32"/>
  <c r="D17" i="32"/>
  <c r="D36" i="32"/>
  <c r="D114" i="32"/>
  <c r="D91" i="33"/>
  <c r="D66" i="33"/>
  <c r="D87" i="33"/>
  <c r="D83" i="33"/>
  <c r="D56" i="33"/>
  <c r="D105" i="33"/>
  <c r="D17" i="33"/>
  <c r="D114" i="33"/>
  <c r="D134" i="33"/>
  <c r="D62" i="33"/>
  <c r="D50" i="33"/>
  <c r="D129" i="33"/>
  <c r="D5" i="33"/>
  <c r="D11" i="33"/>
  <c r="D23" i="33"/>
  <c r="D28" i="33"/>
  <c r="D71" i="33"/>
  <c r="D107" i="33"/>
  <c r="D118" i="33"/>
  <c r="D36" i="33"/>
  <c r="D45" i="33"/>
  <c r="D78" i="33"/>
  <c r="D123" i="33"/>
  <c r="D143" i="33"/>
  <c r="D66" i="32"/>
  <c r="D62" i="32"/>
  <c r="D129" i="32"/>
  <c r="D56" i="32"/>
  <c r="D123" i="32"/>
  <c r="D71" i="32"/>
  <c r="D107" i="32" l="1"/>
  <c r="D52" i="32"/>
  <c r="D93" i="32"/>
  <c r="D136" i="32"/>
  <c r="D136" i="33"/>
  <c r="D93" i="33"/>
  <c r="D52" i="33"/>
  <c r="D73" i="33"/>
  <c r="D73" i="32"/>
  <c r="D145" i="32" l="1"/>
  <c r="D145" i="33"/>
  <c r="M11" i="27" l="1"/>
  <c r="M12" i="27"/>
  <c r="M13" i="27"/>
  <c r="E64" i="27"/>
  <c r="F64" i="27"/>
  <c r="G64" i="27"/>
  <c r="H64" i="27"/>
  <c r="I64" i="27"/>
  <c r="J64" i="27"/>
  <c r="K64" i="27"/>
  <c r="L64" i="27"/>
  <c r="E65" i="27"/>
  <c r="F65" i="27"/>
  <c r="G65" i="27"/>
  <c r="H65" i="27"/>
  <c r="I65" i="27"/>
  <c r="J65" i="27"/>
  <c r="K65" i="27"/>
  <c r="L65" i="27"/>
  <c r="D65" i="27"/>
  <c r="D64" i="27"/>
  <c r="E62" i="27"/>
  <c r="F62" i="27"/>
  <c r="G62" i="27"/>
  <c r="H62" i="27"/>
  <c r="I62" i="27"/>
  <c r="J62" i="27"/>
  <c r="K62" i="27"/>
  <c r="L62" i="27"/>
  <c r="D62" i="27"/>
  <c r="E61" i="27"/>
  <c r="F61" i="27"/>
  <c r="G61" i="27"/>
  <c r="H61" i="27"/>
  <c r="I61" i="27"/>
  <c r="J61" i="27"/>
  <c r="K61" i="27"/>
  <c r="L61" i="27"/>
  <c r="D61" i="27"/>
  <c r="D58" i="27"/>
  <c r="B35" i="27"/>
  <c r="B36" i="27"/>
  <c r="B37" i="27"/>
  <c r="B38" i="27"/>
  <c r="B39" i="27"/>
  <c r="B40" i="27"/>
  <c r="B41" i="27"/>
  <c r="B42" i="27"/>
  <c r="M42" i="27"/>
  <c r="L42" i="27"/>
  <c r="K42" i="27"/>
  <c r="J42" i="27"/>
  <c r="I42" i="27"/>
  <c r="H42" i="27"/>
  <c r="G42" i="27"/>
  <c r="F42" i="27"/>
  <c r="E42" i="27"/>
  <c r="D42" i="27"/>
  <c r="M41" i="27"/>
  <c r="L41" i="27"/>
  <c r="K41" i="27"/>
  <c r="J41" i="27"/>
  <c r="I41" i="27"/>
  <c r="H41" i="27"/>
  <c r="G41" i="27"/>
  <c r="F41" i="27"/>
  <c r="E41" i="27"/>
  <c r="D41" i="27"/>
  <c r="M37" i="27"/>
  <c r="L37" i="27"/>
  <c r="K37" i="27"/>
  <c r="J37" i="27"/>
  <c r="I37" i="27"/>
  <c r="H37" i="27"/>
  <c r="G37" i="27"/>
  <c r="F37" i="27"/>
  <c r="E37" i="27"/>
  <c r="D37" i="27"/>
  <c r="M36" i="27"/>
  <c r="L36" i="27"/>
  <c r="I36" i="27"/>
  <c r="H36" i="27"/>
  <c r="G36" i="27"/>
  <c r="F36" i="27"/>
  <c r="E36" i="27"/>
  <c r="M35" i="27"/>
  <c r="K35" i="27"/>
  <c r="J35" i="27"/>
  <c r="I35" i="27"/>
  <c r="H35" i="27"/>
  <c r="G35" i="27"/>
  <c r="F35" i="27"/>
  <c r="E35" i="27"/>
  <c r="D35" i="27"/>
  <c r="C42" i="27"/>
  <c r="C41" i="27"/>
  <c r="C37" i="27"/>
  <c r="C36" i="27"/>
  <c r="C35" i="27"/>
  <c r="E59" i="27"/>
  <c r="F59" i="27"/>
  <c r="G59" i="27"/>
  <c r="H59" i="27"/>
  <c r="I59" i="27"/>
  <c r="J59" i="27"/>
  <c r="K59" i="27"/>
  <c r="L59" i="27"/>
  <c r="D59" i="27"/>
  <c r="E58" i="27"/>
  <c r="F58" i="27"/>
  <c r="G58" i="27"/>
  <c r="H58" i="27"/>
  <c r="I58" i="27"/>
  <c r="J58" i="27"/>
  <c r="K58" i="27"/>
  <c r="L58" i="27"/>
  <c r="AG83" i="27"/>
  <c r="AH83" i="27"/>
  <c r="AI83" i="27"/>
  <c r="AG84" i="27"/>
  <c r="AH84" i="27"/>
  <c r="AI84" i="27"/>
  <c r="AG85" i="27"/>
  <c r="AH85" i="27"/>
  <c r="AI85" i="27"/>
  <c r="AG86" i="27"/>
  <c r="AH86" i="27"/>
  <c r="AI86" i="27"/>
  <c r="AG87" i="27"/>
  <c r="AH87" i="27"/>
  <c r="AI87" i="27"/>
  <c r="AG88" i="27"/>
  <c r="AH88" i="27"/>
  <c r="AI88" i="27"/>
  <c r="AG89" i="27"/>
  <c r="AH89" i="27"/>
  <c r="AI89" i="27"/>
  <c r="AG90" i="27"/>
  <c r="AH90" i="27"/>
  <c r="AI90" i="27"/>
  <c r="AG91" i="27"/>
  <c r="AH91" i="27"/>
  <c r="AI91" i="27"/>
  <c r="AG92" i="27"/>
  <c r="AH92" i="27"/>
  <c r="AI92" i="27"/>
  <c r="AH82" i="27"/>
  <c r="AI82" i="27"/>
  <c r="AG82" i="27"/>
  <c r="C20" i="27"/>
  <c r="C21" i="27"/>
  <c r="C19" i="27"/>
  <c r="B20" i="27"/>
  <c r="B21" i="27"/>
  <c r="B22" i="27"/>
  <c r="B23" i="27"/>
  <c r="B24" i="27"/>
  <c r="B25" i="27"/>
  <c r="B26" i="27"/>
  <c r="B19" i="27"/>
  <c r="B12" i="27"/>
  <c r="B13" i="27"/>
  <c r="B14" i="27"/>
  <c r="B15" i="27"/>
  <c r="B16" i="27"/>
  <c r="B17" i="27"/>
  <c r="B18" i="27"/>
  <c r="B11" i="27"/>
  <c r="B2" i="27" a="1"/>
  <c r="B2" i="27" s="1"/>
  <c r="D8" i="25"/>
  <c r="E8" i="25"/>
  <c r="F8" i="25"/>
  <c r="G8" i="25"/>
  <c r="H8" i="25"/>
  <c r="I8" i="25"/>
  <c r="J8" i="25"/>
  <c r="K8" i="25"/>
  <c r="L8" i="25"/>
  <c r="M8" i="25"/>
  <c r="D9" i="25"/>
  <c r="E9" i="25"/>
  <c r="F9" i="25"/>
  <c r="G9" i="25"/>
  <c r="H9" i="25"/>
  <c r="I9" i="25"/>
  <c r="J9" i="25"/>
  <c r="K9" i="25"/>
  <c r="L9" i="25"/>
  <c r="M9" i="25"/>
  <c r="C9" i="25"/>
  <c r="C8" i="25"/>
  <c r="M4" i="25"/>
  <c r="L4" i="25"/>
  <c r="K4" i="25"/>
  <c r="J4" i="25"/>
  <c r="I4" i="25"/>
  <c r="H4" i="25"/>
  <c r="G4" i="25"/>
  <c r="F4" i="25"/>
  <c r="E4" i="25"/>
  <c r="D4" i="25"/>
  <c r="C4" i="25"/>
  <c r="D3" i="25"/>
  <c r="E3" i="25"/>
  <c r="F3" i="25"/>
  <c r="G3" i="25"/>
  <c r="H3" i="25"/>
  <c r="I3" i="25"/>
  <c r="J3" i="25"/>
  <c r="K3" i="25"/>
  <c r="L3" i="25"/>
  <c r="L5" i="25" s="1"/>
  <c r="L6" i="25" s="1"/>
  <c r="M3" i="25"/>
  <c r="M5" i="25" s="1"/>
  <c r="M6" i="25" s="1"/>
  <c r="C3" i="25"/>
  <c r="D2" i="25"/>
  <c r="E2" i="25"/>
  <c r="F2" i="25"/>
  <c r="G2" i="25"/>
  <c r="H2" i="25"/>
  <c r="I2" i="25"/>
  <c r="J2" i="25"/>
  <c r="K2" i="25"/>
  <c r="L2" i="25"/>
  <c r="M2" i="25"/>
  <c r="C2" i="25"/>
  <c r="I5" i="25"/>
  <c r="M14" i="27"/>
  <c r="D17" i="27"/>
  <c r="E17" i="27"/>
  <c r="F17" i="27"/>
  <c r="G17" i="27"/>
  <c r="H17" i="27"/>
  <c r="I17" i="27"/>
  <c r="J17" i="27"/>
  <c r="K17" i="27"/>
  <c r="L17" i="27"/>
  <c r="M17" i="27"/>
  <c r="D18" i="27"/>
  <c r="E18" i="27"/>
  <c r="F18" i="27"/>
  <c r="G18" i="27"/>
  <c r="H18" i="27"/>
  <c r="I18" i="27"/>
  <c r="J18" i="27"/>
  <c r="K18" i="27"/>
  <c r="L18" i="27"/>
  <c r="M18" i="27"/>
  <c r="C18" i="27"/>
  <c r="C17" i="27"/>
  <c r="F13" i="27"/>
  <c r="K13" i="27"/>
  <c r="D13" i="27"/>
  <c r="I13" i="27"/>
  <c r="C13" i="27"/>
  <c r="L13" i="27"/>
  <c r="H13" i="27"/>
  <c r="G13" i="27"/>
  <c r="J13" i="27"/>
  <c r="E13" i="27"/>
  <c r="K12" i="27"/>
  <c r="I12" i="27"/>
  <c r="C12" i="27"/>
  <c r="L12" i="27"/>
  <c r="H12" i="27"/>
  <c r="G12" i="27"/>
  <c r="J12" i="27"/>
  <c r="F11" i="27"/>
  <c r="K11" i="27"/>
  <c r="D11" i="27"/>
  <c r="C11" i="27"/>
  <c r="L11" i="27"/>
  <c r="G11" i="27"/>
  <c r="E11" i="27"/>
  <c r="D25" i="27"/>
  <c r="F25" i="27"/>
  <c r="E25" i="27"/>
  <c r="I25" i="27"/>
  <c r="H25" i="27"/>
  <c r="G25" i="27"/>
  <c r="M25" i="27"/>
  <c r="C25" i="27"/>
  <c r="L25" i="27"/>
  <c r="K25" i="27"/>
  <c r="D26" i="27"/>
  <c r="F26" i="27"/>
  <c r="E26" i="27"/>
  <c r="I26" i="27"/>
  <c r="H26" i="27"/>
  <c r="G26" i="27"/>
  <c r="M26" i="27"/>
  <c r="C26" i="27"/>
  <c r="L26" i="27"/>
  <c r="K26" i="27"/>
  <c r="J26" i="27"/>
  <c r="J25" i="27"/>
  <c r="J19" i="27"/>
  <c r="J20" i="27"/>
  <c r="X234" i="19"/>
  <c r="Y234" i="19"/>
  <c r="Z234" i="19"/>
  <c r="X235" i="19"/>
  <c r="AA235" i="19" s="1"/>
  <c r="Y235" i="19"/>
  <c r="AB235" i="19" s="1"/>
  <c r="Z235" i="19"/>
  <c r="X236" i="19"/>
  <c r="Y236" i="19"/>
  <c r="Z236" i="19"/>
  <c r="AC236" i="19" s="1"/>
  <c r="X237" i="19"/>
  <c r="AA237" i="19" s="1"/>
  <c r="Y237" i="19"/>
  <c r="AB237" i="19" s="1"/>
  <c r="Z237" i="19"/>
  <c r="X229" i="19"/>
  <c r="AA229" i="19" s="1"/>
  <c r="Y229" i="19"/>
  <c r="AB229" i="19" s="1"/>
  <c r="Z229" i="19"/>
  <c r="AC229" i="19" s="1"/>
  <c r="X230" i="19"/>
  <c r="Y230" i="19"/>
  <c r="Z230" i="19"/>
  <c r="AC230" i="19" s="1"/>
  <c r="X231" i="19"/>
  <c r="Y231" i="19"/>
  <c r="Z231" i="19"/>
  <c r="X232" i="19"/>
  <c r="AA232" i="19" s="1"/>
  <c r="Y232" i="19"/>
  <c r="AB232" i="19" s="1"/>
  <c r="Z232" i="19"/>
  <c r="X233" i="19"/>
  <c r="AA233" i="19" s="1"/>
  <c r="Y233" i="19"/>
  <c r="AB233" i="19" s="1"/>
  <c r="Z233" i="19"/>
  <c r="AC233" i="19" s="1"/>
  <c r="Y228" i="19"/>
  <c r="Z228" i="19"/>
  <c r="X228" i="19"/>
  <c r="AA228" i="19" s="1"/>
  <c r="AA230" i="19"/>
  <c r="AB230" i="19"/>
  <c r="AA231" i="19"/>
  <c r="AB231" i="19"/>
  <c r="AC231" i="19"/>
  <c r="AC232" i="19"/>
  <c r="AC235" i="19"/>
  <c r="AA236" i="19"/>
  <c r="AB236" i="19"/>
  <c r="AC237" i="19"/>
  <c r="AB228" i="19"/>
  <c r="AC228" i="19"/>
  <c r="K21" i="27"/>
  <c r="L21" i="27"/>
  <c r="M21" i="27"/>
  <c r="G21" i="27"/>
  <c r="H21" i="27"/>
  <c r="I21" i="27"/>
  <c r="E21" i="27"/>
  <c r="F21" i="27"/>
  <c r="D21" i="27"/>
  <c r="K20" i="27"/>
  <c r="L20" i="27"/>
  <c r="M20" i="27"/>
  <c r="G20" i="27"/>
  <c r="H20" i="27"/>
  <c r="I20" i="27"/>
  <c r="E20" i="27"/>
  <c r="F20" i="27"/>
  <c r="D20" i="27"/>
  <c r="K19" i="27"/>
  <c r="L19" i="27"/>
  <c r="M19" i="27"/>
  <c r="G19" i="27"/>
  <c r="H19" i="27"/>
  <c r="I19" i="27"/>
  <c r="E19" i="27"/>
  <c r="F19" i="27"/>
  <c r="D19" i="27"/>
  <c r="J21" i="27"/>
  <c r="Q7" i="19"/>
  <c r="R7" i="19"/>
  <c r="S7" i="19"/>
  <c r="T7" i="19"/>
  <c r="U7" i="19"/>
  <c r="V7" i="19"/>
  <c r="W7" i="19"/>
  <c r="X7" i="19"/>
  <c r="Y7" i="19"/>
  <c r="Z7" i="19"/>
  <c r="Q4" i="19"/>
  <c r="R4" i="19"/>
  <c r="S4" i="19"/>
  <c r="T4" i="19"/>
  <c r="U4" i="19"/>
  <c r="V4" i="19"/>
  <c r="W4" i="19"/>
  <c r="X4" i="19"/>
  <c r="Y4" i="19"/>
  <c r="Z4" i="19"/>
  <c r="P7" i="19"/>
  <c r="P4" i="19"/>
  <c r="M228" i="19"/>
  <c r="L228" i="19"/>
  <c r="K228" i="19"/>
  <c r="J228" i="19"/>
  <c r="I228" i="19"/>
  <c r="G228" i="19"/>
  <c r="F228" i="19"/>
  <c r="E228" i="19"/>
  <c r="D228" i="19"/>
  <c r="M227" i="19"/>
  <c r="L227" i="19"/>
  <c r="K227" i="19"/>
  <c r="J227" i="19"/>
  <c r="I227" i="19"/>
  <c r="G227" i="19"/>
  <c r="F227" i="19"/>
  <c r="E227" i="19"/>
  <c r="D227" i="19"/>
  <c r="M226" i="19"/>
  <c r="L226" i="19"/>
  <c r="K226" i="19"/>
  <c r="J226" i="19"/>
  <c r="I226" i="19"/>
  <c r="G226" i="19"/>
  <c r="F226" i="19"/>
  <c r="E226" i="19"/>
  <c r="D226" i="19"/>
  <c r="C228" i="19"/>
  <c r="C227" i="19"/>
  <c r="C226" i="19"/>
  <c r="H226" i="19"/>
  <c r="H227" i="19"/>
  <c r="H228" i="19"/>
  <c r="J38" i="27" l="1"/>
  <c r="K40" i="27"/>
  <c r="F14" i="27"/>
  <c r="W9" i="27"/>
  <c r="E14" i="27"/>
  <c r="J11" i="27"/>
  <c r="F12" i="27"/>
  <c r="C14" i="27"/>
  <c r="L15" i="27"/>
  <c r="D14" i="27"/>
  <c r="I11" i="27"/>
  <c r="E12" i="27"/>
  <c r="K14" i="27"/>
  <c r="H11" i="27"/>
  <c r="D12" i="27"/>
  <c r="J14" i="27"/>
  <c r="M15" i="27"/>
  <c r="K36" i="27"/>
  <c r="J36" i="27"/>
  <c r="L38" i="27"/>
  <c r="M38" i="27"/>
  <c r="D38" i="27"/>
  <c r="D36" i="27"/>
  <c r="E38" i="27"/>
  <c r="L35" i="27"/>
  <c r="W28" i="27"/>
  <c r="W27" i="27"/>
  <c r="W5" i="27"/>
  <c r="W33" i="27"/>
  <c r="W26" i="27"/>
  <c r="W25" i="27"/>
  <c r="W21" i="27"/>
  <c r="V25" i="27"/>
  <c r="W18" i="27"/>
  <c r="W17" i="27"/>
  <c r="W29" i="27"/>
  <c r="V26" i="27"/>
  <c r="V13" i="27"/>
  <c r="W34" i="27"/>
  <c r="W13" i="27"/>
  <c r="W10" i="27"/>
  <c r="V17" i="27"/>
  <c r="V21" i="27"/>
  <c r="V18" i="27"/>
  <c r="V29" i="27"/>
  <c r="V33" i="27"/>
  <c r="V5" i="27"/>
  <c r="V34" i="27"/>
  <c r="V9" i="27"/>
  <c r="V10" i="27"/>
  <c r="F38" i="27"/>
  <c r="H39" i="27"/>
  <c r="I38" i="27"/>
  <c r="H5" i="25"/>
  <c r="H7" i="25" s="1"/>
  <c r="K5" i="25"/>
  <c r="K6" i="25" s="1"/>
  <c r="G6" i="25"/>
  <c r="M7" i="25"/>
  <c r="D5" i="25"/>
  <c r="D6" i="25" s="1"/>
  <c r="E5" i="25"/>
  <c r="E7" i="25" s="1"/>
  <c r="F5" i="25"/>
  <c r="F7" i="25" s="1"/>
  <c r="G5" i="25"/>
  <c r="C5" i="25"/>
  <c r="C7" i="25" s="1"/>
  <c r="I6" i="25"/>
  <c r="J5" i="25"/>
  <c r="J7" i="25" s="1"/>
  <c r="L7" i="25"/>
  <c r="G7" i="25"/>
  <c r="H6" i="25"/>
  <c r="I7" i="25"/>
  <c r="M16" i="27"/>
  <c r="M22" i="27"/>
  <c r="L39" i="27" l="1"/>
  <c r="F15" i="27"/>
  <c r="F16" i="27"/>
  <c r="W20" i="27"/>
  <c r="W11" i="27"/>
  <c r="L40" i="27"/>
  <c r="J40" i="27"/>
  <c r="J39" i="27"/>
  <c r="F39" i="27"/>
  <c r="F40" i="27"/>
  <c r="E40" i="27"/>
  <c r="D40" i="27"/>
  <c r="M40" i="27"/>
  <c r="M39" i="27"/>
  <c r="K39" i="27"/>
  <c r="I39" i="27"/>
  <c r="K38" i="27"/>
  <c r="I40" i="27"/>
  <c r="V28" i="27"/>
  <c r="V27" i="27"/>
  <c r="V12" i="27"/>
  <c r="V19" i="27"/>
  <c r="V4" i="27"/>
  <c r="W12" i="27"/>
  <c r="V20" i="27"/>
  <c r="W4" i="27"/>
  <c r="K15" i="27"/>
  <c r="C16" i="27"/>
  <c r="V3" i="27"/>
  <c r="C15" i="27"/>
  <c r="K16" i="27"/>
  <c r="W19" i="27"/>
  <c r="G16" i="27"/>
  <c r="G14" i="27"/>
  <c r="G15" i="27"/>
  <c r="H16" i="27"/>
  <c r="H14" i="27"/>
  <c r="H15" i="27"/>
  <c r="W3" i="27"/>
  <c r="E16" i="27"/>
  <c r="V11" i="27"/>
  <c r="I16" i="27"/>
  <c r="I14" i="27"/>
  <c r="E15" i="27"/>
  <c r="L16" i="27"/>
  <c r="L14" i="27"/>
  <c r="I15" i="27"/>
  <c r="J16" i="27"/>
  <c r="D16" i="27"/>
  <c r="D15" i="27"/>
  <c r="J15" i="27"/>
  <c r="E39" i="27"/>
  <c r="D39" i="27"/>
  <c r="C40" i="27"/>
  <c r="C38" i="27"/>
  <c r="G40" i="27"/>
  <c r="G38" i="27"/>
  <c r="H40" i="27"/>
  <c r="H38" i="27"/>
  <c r="G39" i="27"/>
  <c r="C39" i="27"/>
  <c r="M24" i="27"/>
  <c r="G23" i="27"/>
  <c r="G22" i="27"/>
  <c r="D24" i="27"/>
  <c r="D22" i="27"/>
  <c r="L23" i="27"/>
  <c r="L22" i="27"/>
  <c r="K24" i="27"/>
  <c r="K22" i="27"/>
  <c r="J24" i="27"/>
  <c r="J22" i="27"/>
  <c r="F23" i="27"/>
  <c r="F22" i="27"/>
  <c r="C23" i="27"/>
  <c r="C22" i="27"/>
  <c r="I23" i="27"/>
  <c r="I22" i="27"/>
  <c r="H24" i="27"/>
  <c r="H22" i="27"/>
  <c r="E23" i="27"/>
  <c r="E22" i="27"/>
  <c r="D7" i="25"/>
  <c r="K7" i="25"/>
  <c r="F6" i="25"/>
  <c r="E6" i="25"/>
  <c r="J6" i="25"/>
  <c r="C6" i="25"/>
  <c r="E24" i="27"/>
  <c r="I24" i="27"/>
  <c r="K23" i="27"/>
  <c r="G24" i="27"/>
  <c r="H23" i="27"/>
  <c r="L24" i="27"/>
  <c r="F24" i="27"/>
  <c r="D23" i="27"/>
  <c r="M23" i="27"/>
  <c r="J23" i="27"/>
  <c r="C24" i="27"/>
  <c r="Q9" i="19" l="1"/>
  <c r="Q6" i="19" s="1"/>
  <c r="R9" i="19"/>
  <c r="R6" i="19" s="1"/>
  <c r="R10" i="19" s="1"/>
  <c r="S9" i="19"/>
  <c r="S6" i="19" s="1"/>
  <c r="T9" i="19"/>
  <c r="T6" i="19" s="1"/>
  <c r="U9" i="19"/>
  <c r="U6" i="19" s="1"/>
  <c r="V9" i="19"/>
  <c r="V6" i="19" s="1"/>
  <c r="W9" i="19"/>
  <c r="W6" i="19" s="1"/>
  <c r="X9" i="19"/>
  <c r="X6" i="19" s="1"/>
  <c r="Y9" i="19"/>
  <c r="Y6" i="19" s="1"/>
  <c r="Z9" i="19"/>
  <c r="Z6" i="19" s="1"/>
  <c r="P9" i="19"/>
  <c r="P6" i="19" s="1"/>
  <c r="P8" i="18"/>
  <c r="P5" i="18" s="1"/>
  <c r="Q8" i="18"/>
  <c r="Q5" i="18" s="1"/>
  <c r="R8" i="18"/>
  <c r="R5" i="18" s="1"/>
  <c r="S8" i="18"/>
  <c r="S5" i="18" s="1"/>
  <c r="T8" i="18"/>
  <c r="T5" i="18" s="1"/>
  <c r="U8" i="18"/>
  <c r="U5" i="18" s="1"/>
  <c r="V8" i="18"/>
  <c r="V5" i="18" s="1"/>
  <c r="W8" i="18"/>
  <c r="W5" i="18" s="1"/>
  <c r="X8" i="18"/>
  <c r="X5" i="18" s="1"/>
  <c r="Y8" i="18"/>
  <c r="Y5" i="18" s="1"/>
  <c r="Z8" i="18"/>
  <c r="Z5" i="18" s="1"/>
  <c r="P3" i="18"/>
  <c r="P4" i="18"/>
  <c r="P5" i="19"/>
  <c r="Z8" i="19"/>
  <c r="Y8" i="19"/>
  <c r="X8" i="19"/>
  <c r="W8" i="19"/>
  <c r="V8" i="19"/>
  <c r="U8" i="19"/>
  <c r="T8" i="19"/>
  <c r="S8" i="19"/>
  <c r="R8" i="19"/>
  <c r="Q8" i="19"/>
  <c r="P8" i="19"/>
  <c r="Z5" i="19"/>
  <c r="Y5" i="19"/>
  <c r="X5" i="19"/>
  <c r="W5" i="19"/>
  <c r="V5" i="19"/>
  <c r="U5" i="19"/>
  <c r="T5" i="19"/>
  <c r="S5" i="19"/>
  <c r="R5" i="19"/>
  <c r="Q5" i="19"/>
  <c r="Q4" i="18"/>
  <c r="R4" i="18"/>
  <c r="S4" i="18"/>
  <c r="T4" i="18"/>
  <c r="U4" i="18"/>
  <c r="V4" i="18"/>
  <c r="W4" i="18"/>
  <c r="X4" i="18"/>
  <c r="Y4" i="18"/>
  <c r="Z4" i="18"/>
  <c r="P6" i="18"/>
  <c r="Q6" i="18"/>
  <c r="R6" i="18"/>
  <c r="S6" i="18"/>
  <c r="T6" i="18"/>
  <c r="U6" i="18"/>
  <c r="V6" i="18"/>
  <c r="W6" i="18"/>
  <c r="X6" i="18"/>
  <c r="Y6" i="18"/>
  <c r="Z6" i="18"/>
  <c r="Q3" i="18"/>
  <c r="R3" i="18"/>
  <c r="S3" i="18"/>
  <c r="T3" i="18"/>
  <c r="U3" i="18"/>
  <c r="V3" i="18"/>
  <c r="W3" i="18"/>
  <c r="X3" i="18"/>
  <c r="Y3" i="18"/>
  <c r="Z3" i="18"/>
  <c r="Z7" i="18"/>
  <c r="Y7" i="18"/>
  <c r="X7" i="18"/>
  <c r="W7" i="18"/>
  <c r="V7" i="18"/>
  <c r="U7" i="18"/>
  <c r="T7" i="18"/>
  <c r="S7" i="18"/>
  <c r="R7" i="18"/>
  <c r="Q7" i="18"/>
  <c r="P7" i="18"/>
  <c r="B4" i="19"/>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4" i="18"/>
  <c r="B5" i="18"/>
  <c r="B6" i="18" s="1"/>
  <c r="B7" i="18" s="1"/>
  <c r="B8" i="18" s="1"/>
  <c r="B9" i="18" s="1"/>
  <c r="B10" i="18" s="1"/>
  <c r="B11" i="18" s="1"/>
  <c r="B12" i="18" s="1"/>
  <c r="B13" i="18" s="1"/>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B34" i="18" s="1"/>
  <c r="B35" i="18" s="1"/>
  <c r="B36" i="18" s="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Y10" i="19" l="1"/>
  <c r="X10" i="19"/>
  <c r="AB8" i="19"/>
  <c r="AA8" i="19"/>
  <c r="W10" i="19"/>
  <c r="Z10" i="19"/>
  <c r="V10" i="19"/>
  <c r="U10" i="19"/>
  <c r="T10" i="19"/>
  <c r="S10" i="19"/>
  <c r="Q10" i="19"/>
  <c r="P10" i="19"/>
  <c r="AA10" i="19" l="1"/>
  <c r="M10" i="27" l="1"/>
  <c r="L10" i="27"/>
  <c r="K10" i="27"/>
  <c r="J10" i="27"/>
  <c r="I10" i="27"/>
  <c r="H10" i="27"/>
  <c r="G10" i="27"/>
  <c r="F10" i="27"/>
  <c r="E10" i="27"/>
  <c r="D10" i="27"/>
  <c r="C10" i="27"/>
  <c r="B10" i="27"/>
  <c r="M9" i="27"/>
  <c r="L9" i="27"/>
  <c r="K9" i="27"/>
  <c r="J9" i="27"/>
  <c r="I9" i="27"/>
  <c r="H9" i="27"/>
  <c r="G9" i="27"/>
  <c r="F9" i="27"/>
  <c r="E9" i="27"/>
  <c r="D9" i="27"/>
  <c r="C9" i="27"/>
  <c r="B9" i="27"/>
  <c r="M8" i="27"/>
  <c r="L8" i="27"/>
  <c r="K8" i="27"/>
  <c r="J8" i="27"/>
  <c r="I8" i="27"/>
  <c r="H8" i="27"/>
  <c r="G8" i="27"/>
  <c r="F8" i="27"/>
  <c r="E8" i="27"/>
  <c r="D8" i="27"/>
  <c r="C8" i="27"/>
  <c r="B8" i="27"/>
  <c r="M7" i="27"/>
  <c r="L7" i="27"/>
  <c r="K7" i="27"/>
  <c r="J7" i="27"/>
  <c r="I7" i="27"/>
  <c r="H7" i="27"/>
  <c r="G7" i="27"/>
  <c r="F7" i="27"/>
  <c r="E7" i="27"/>
  <c r="D7" i="27"/>
  <c r="C7" i="27"/>
  <c r="B7" i="27"/>
  <c r="M6" i="27"/>
  <c r="L6" i="27"/>
  <c r="K6" i="27"/>
  <c r="J6" i="27"/>
  <c r="I6" i="27"/>
  <c r="H6" i="27"/>
  <c r="G6" i="27"/>
  <c r="F6" i="27"/>
  <c r="E6" i="27"/>
  <c r="D6" i="27"/>
  <c r="C6" i="27"/>
  <c r="B6" i="27"/>
  <c r="M5" i="27"/>
  <c r="L5" i="27"/>
  <c r="K5" i="27"/>
  <c r="J5" i="27"/>
  <c r="I5" i="27"/>
  <c r="H5" i="27"/>
  <c r="G5" i="27"/>
  <c r="F5" i="27"/>
  <c r="E5" i="27"/>
  <c r="D5" i="27"/>
  <c r="C5" i="27"/>
  <c r="B5" i="27"/>
  <c r="M4" i="27"/>
  <c r="L4" i="27"/>
  <c r="K4" i="27"/>
  <c r="J4" i="27"/>
  <c r="I4" i="27"/>
  <c r="H4" i="27"/>
  <c r="G4" i="27"/>
  <c r="F4" i="27"/>
  <c r="E4" i="27"/>
  <c r="D4" i="27"/>
  <c r="C4" i="27"/>
  <c r="B4" i="27"/>
  <c r="M3" i="27"/>
  <c r="L3" i="27"/>
  <c r="K3" i="27"/>
  <c r="J3" i="27"/>
  <c r="I3" i="27"/>
  <c r="H3" i="27"/>
  <c r="G3" i="27"/>
  <c r="F3" i="27"/>
  <c r="E3" i="27"/>
  <c r="D3" i="27"/>
  <c r="C3" i="27"/>
  <c r="B3" i="27"/>
  <c r="M2" i="27"/>
  <c r="L2" i="27"/>
  <c r="K2" i="27"/>
  <c r="J2" i="27"/>
  <c r="I2" i="27"/>
  <c r="H2" i="27"/>
  <c r="G2" i="27"/>
  <c r="F2" i="27"/>
  <c r="E2" i="27"/>
  <c r="D2" i="27"/>
  <c r="C2" i="27"/>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<sst xmlns="http://schemas.openxmlformats.org/spreadsheetml/2006/main" count="545" uniqueCount="191">
  <si>
    <t>Parkcarré</t>
  </si>
  <si>
    <t>IR Schertler</t>
  </si>
  <si>
    <t>Résidence Alizari</t>
  </si>
  <si>
    <t>VälaGård</t>
  </si>
  <si>
    <t>Aspern</t>
  </si>
  <si>
    <t>More</t>
  </si>
  <si>
    <t>Isola nel Verde A</t>
  </si>
  <si>
    <t>Isola nel Verde B</t>
  </si>
  <si>
    <t>Solallén</t>
  </si>
  <si>
    <t>Les Héliades</t>
  </si>
  <si>
    <t>NH Tirol</t>
  </si>
  <si>
    <t>Solallen</t>
  </si>
  <si>
    <t>Isola B</t>
  </si>
  <si>
    <t>Isola A</t>
  </si>
  <si>
    <t>Heliades</t>
  </si>
  <si>
    <t>Alizari</t>
  </si>
  <si>
    <t>ValaGard</t>
  </si>
  <si>
    <t>IR Scherntler</t>
  </si>
  <si>
    <t>Standard deviation</t>
  </si>
  <si>
    <t>20° percentile</t>
  </si>
  <si>
    <t>80° percentile</t>
  </si>
  <si>
    <t>Mean</t>
  </si>
  <si>
    <t>Mediana</t>
  </si>
  <si>
    <t>Median</t>
  </si>
  <si>
    <t xml:space="preserve"> </t>
  </si>
  <si>
    <t>50° percentile</t>
  </si>
  <si>
    <t>Simulazione</t>
  </si>
  <si>
    <t>Simulations</t>
  </si>
  <si>
    <t>Vala Gard</t>
  </si>
  <si>
    <t>25th</t>
  </si>
  <si>
    <t>75th</t>
  </si>
  <si>
    <t>median</t>
  </si>
  <si>
    <t>EE - real data</t>
  </si>
  <si>
    <t>DSA Real data</t>
  </si>
  <si>
    <t>Comparison €/m2</t>
  </si>
  <si>
    <t>Comparison %</t>
  </si>
  <si>
    <t>Isola nel Verde  A</t>
  </si>
  <si>
    <t>Max</t>
  </si>
  <si>
    <t>Min</t>
  </si>
  <si>
    <t>Max (no outliers)</t>
  </si>
  <si>
    <t>Min (no outliers)</t>
  </si>
  <si>
    <t>25th percent</t>
  </si>
  <si>
    <t>75th percent</t>
  </si>
  <si>
    <t>min</t>
  </si>
  <si>
    <t>max</t>
  </si>
  <si>
    <t>Interquartile range</t>
  </si>
  <si>
    <t>max (no otliers)</t>
  </si>
  <si>
    <t>EE_Simplified</t>
  </si>
  <si>
    <t>EE_detailed</t>
  </si>
  <si>
    <t>Coni di riferimento</t>
  </si>
  <si>
    <t>Comparison</t>
  </si>
  <si>
    <t>25th [%]</t>
  </si>
  <si>
    <t>75th [%]</t>
  </si>
  <si>
    <t>median [%]</t>
  </si>
  <si>
    <t>Cases</t>
  </si>
  <si>
    <r>
      <t>25th [€/m</t>
    </r>
    <r>
      <rPr>
        <vertAlign val="superscript"/>
        <sz val="10"/>
        <color theme="1"/>
        <rFont val="Times New Roman"/>
        <family val="1"/>
      </rPr>
      <t>2</t>
    </r>
    <r>
      <rPr>
        <sz val="10"/>
        <color theme="1"/>
        <rFont val="Times New Roman"/>
        <family val="1"/>
      </rPr>
      <t>]</t>
    </r>
  </si>
  <si>
    <r>
      <t>75th [€/m</t>
    </r>
    <r>
      <rPr>
        <vertAlign val="superscript"/>
        <sz val="10"/>
        <color theme="1"/>
        <rFont val="Times New Roman"/>
        <family val="1"/>
      </rPr>
      <t>2</t>
    </r>
    <r>
      <rPr>
        <sz val="10"/>
        <color theme="1"/>
        <rFont val="Times New Roman"/>
        <family val="1"/>
      </rPr>
      <t>]</t>
    </r>
  </si>
  <si>
    <r>
      <t>median [€/m</t>
    </r>
    <r>
      <rPr>
        <vertAlign val="superscript"/>
        <sz val="10"/>
        <color theme="1"/>
        <rFont val="Times New Roman"/>
        <family val="1"/>
      </rPr>
      <t>2</t>
    </r>
    <r>
      <rPr>
        <sz val="10"/>
        <color theme="1"/>
        <rFont val="Times New Roman"/>
        <family val="1"/>
      </rPr>
      <t>]</t>
    </r>
  </si>
  <si>
    <t>DSA 10%</t>
  </si>
  <si>
    <t>EE+/-10%</t>
  </si>
  <si>
    <t>Pearson EE simplified/EE detailed</t>
  </si>
  <si>
    <t>Pearson index</t>
  </si>
  <si>
    <t>Pearson DSA ref/EE detailed</t>
  </si>
  <si>
    <t>Pearson DSA %/EE detailed</t>
  </si>
  <si>
    <t>Pearson EE %/EE detailed</t>
  </si>
  <si>
    <t>R2</t>
  </si>
  <si>
    <t>Category</t>
  </si>
  <si>
    <t>Subcategory</t>
  </si>
  <si>
    <t>Indicators (82 indicators)</t>
  </si>
  <si>
    <t>Weight (1/6)</t>
  </si>
  <si>
    <t>WORKER</t>
  </si>
  <si>
    <t>Freedom of association  and collective bargaining</t>
  </si>
  <si>
    <t>Possible to become a union member;</t>
  </si>
  <si>
    <t>Possible to submit suggestions/complaints (including anonymously)</t>
  </si>
  <si>
    <t>SUM</t>
  </si>
  <si>
    <t>Child labour</t>
  </si>
  <si>
    <t>Child employment with an employment contract</t>
  </si>
  <si>
    <t>Paid overtime;</t>
  </si>
  <si>
    <t>Child employment in a healthy, safe environment</t>
  </si>
  <si>
    <t xml:space="preserve">Regular workhours are not exceeded </t>
  </si>
  <si>
    <t>Fair salary</t>
  </si>
  <si>
    <t>Proportion of employees with earning a fair salary</t>
  </si>
  <si>
    <t>Regular and timely payment of salary</t>
  </si>
  <si>
    <t>Transparent and clear procedures for salary review</t>
  </si>
  <si>
    <t>Working hours</t>
  </si>
  <si>
    <t>Number of hours worked (not exceeding that set by law)</t>
  </si>
  <si>
    <t>Payment of overtime in accordance with conditions set in contract</t>
  </si>
  <si>
    <t>Use of vacations and holidays</t>
  </si>
  <si>
    <t>Breaks set in contract observed</t>
  </si>
  <si>
    <t>Forced labour</t>
  </si>
  <si>
    <t>Employer not entitled to keep personal documents (such as the passport) of the employed</t>
  </si>
  <si>
    <t>Employees entitled to quit when they like, as set in the contract</t>
  </si>
  <si>
    <t>Clearly defined job descriptions and employee obligations</t>
  </si>
  <si>
    <t>Equal opportunities/discrimination</t>
  </si>
  <si>
    <t>Clear and accessible actions in cases of discrimination (reports, review of reported cases and responsibility)</t>
  </si>
  <si>
    <t>Total number of cases of discrimination</t>
  </si>
  <si>
    <t>Ratio between the basic salary of men and women in the same job</t>
  </si>
  <si>
    <t>Lack of discrimination according to age</t>
  </si>
  <si>
    <t>Lack of discrimination according to religion</t>
  </si>
  <si>
    <t>Lack of discrimination according to sexual orientation</t>
  </si>
  <si>
    <t>Health and safety</t>
  </si>
  <si>
    <t>Workplace risk actions are documented and available (risk of injury/cuts, infection, subsequent consequences)</t>
  </si>
  <si>
    <t>General work safety actions are followed (instructions and evidence is documented)</t>
  </si>
  <si>
    <t>Frequency of injuries/accidents</t>
  </si>
  <si>
    <t>Education, traning related to worker safety</t>
  </si>
  <si>
    <t>Access to appropriate protective gear</t>
  </si>
  <si>
    <t>Health insurance policy</t>
  </si>
  <si>
    <t>Mandatory health checks and corresponding action taken on results</t>
  </si>
  <si>
    <t>Employment relationship</t>
  </si>
  <si>
    <t>Employment control stipulated concrete taks/health certificate upon commencing employment</t>
  </si>
  <si>
    <t>Employees have, on hand, an original copy of the employment contract</t>
  </si>
  <si>
    <t>Personal data safety</t>
  </si>
  <si>
    <t>Total for category "Worker"</t>
  </si>
  <si>
    <t>LOCAL COMMUNITY</t>
  </si>
  <si>
    <t>Access to material resources</t>
  </si>
  <si>
    <t>Environmental management system (ISO 14001)</t>
  </si>
  <si>
    <t>Social/Corporate responsibility (ISO 26000)</t>
  </si>
  <si>
    <t>Safe and healthy living conditions</t>
  </si>
  <si>
    <t>Pollution permit</t>
  </si>
  <si>
    <t>Production, collection, transportation and recycling conforms to risk management conditions</t>
  </si>
  <si>
    <t>Documented procedures that check the technical conditions of equipment and conduct necessary changes</t>
  </si>
  <si>
    <t>Informative materials on health care sector waste management are accessible</t>
  </si>
  <si>
    <t>Local employment</t>
  </si>
  <si>
    <t>Locally employed (including those with long-term residence permits) ratio against total number employed</t>
  </si>
  <si>
    <t>Are there advantages set in management documents for locals in terms of employment</t>
  </si>
  <si>
    <t>Community engagement</t>
  </si>
  <si>
    <t>Is there a system which is openly accessible for submitting suggestions/complaints</t>
  </si>
  <si>
    <t xml:space="preserve">Frequency of meetings with local community in decision-making processes </t>
  </si>
  <si>
    <t>Community engagement in voluntary initiatives</t>
  </si>
  <si>
    <t>Total for category "Local community"</t>
  </si>
  <si>
    <t>VALUE CHAIN ACTORS</t>
  </si>
  <si>
    <t>Fair competition</t>
  </si>
  <si>
    <t>Fair competition is ensured</t>
  </si>
  <si>
    <t>Participation in voluntary organisations that are centered on free and fair competition</t>
  </si>
  <si>
    <t>Documents or procedures detailing free and fair competition are openly accessible at all levels</t>
  </si>
  <si>
    <t>Promoting social responsibility</t>
  </si>
  <si>
    <t>Clearly defined code of conduct that protects the human rights of employees among suppliers</t>
  </si>
  <si>
    <t>Membership in an initiative that promotes social responsibility along the supply chain</t>
  </si>
  <si>
    <t>Integration of ethical, social, environmental, and regarding gender equality criterions in purchasing policy, distribution policy, and contract signatures</t>
  </si>
  <si>
    <t>Supplier relationships</t>
  </si>
  <si>
    <t>Communication with suppliers</t>
  </si>
  <si>
    <t>Sufficient lead time</t>
  </si>
  <si>
    <t>Respect of intellectual property rights</t>
  </si>
  <si>
    <t>Clearly defined policy and practise of the organisation on intellectual property rights issues</t>
  </si>
  <si>
    <t>Use of local intellectual property</t>
  </si>
  <si>
    <t>Total for category "Value chain actors"</t>
  </si>
  <si>
    <t>CONSUMER</t>
  </si>
  <si>
    <t>Feedback mechanism</t>
  </si>
  <si>
    <t>Consumer feedback mechanism established</t>
  </si>
  <si>
    <t>Management measures to improve feedback mechanisms</t>
  </si>
  <si>
    <t>Results of client surveys</t>
  </si>
  <si>
    <t>Transparency in the organisation</t>
  </si>
  <si>
    <t>Non-compliance with regulations regarding  transparency</t>
  </si>
  <si>
    <t>Consumer complaints regarding transparency</t>
  </si>
  <si>
    <t>Publication of a sustainability report</t>
  </si>
  <si>
    <t>Communication of results of social and environmental life cycle impact assessment</t>
  </si>
  <si>
    <t>Certification/Label the organisation obtained for a product/site</t>
  </si>
  <si>
    <t>Total for category "Consumer"</t>
  </si>
  <si>
    <t>SOCIETY</t>
  </si>
  <si>
    <t>Public commitment to sustainability issues</t>
  </si>
  <si>
    <t>Publicly accessible document (promises or agreements) on sustainability issues</t>
  </si>
  <si>
    <t>Complaints submitted on the non-fulfillment of promises or agreements</t>
  </si>
  <si>
    <t>Presence of mechanisms to follow-up the implementation of promises/agreements</t>
  </si>
  <si>
    <t>Development of action plan to resolve complaints made by society</t>
  </si>
  <si>
    <t>Observation of international guidelines, such as WHO recommendations</t>
  </si>
  <si>
    <t>Contribution to economic development</t>
  </si>
  <si>
    <t>Contribution of the organisation in the economic progress of the product/service/organization. GDP per employee</t>
  </si>
  <si>
    <t>Average hourly earnings of female and male employees by occupation, age and disabilities</t>
  </si>
  <si>
    <t>Technology development</t>
  </si>
  <si>
    <t>Engagement in technnology transfer programmes/projects</t>
  </si>
  <si>
    <t>Partnerships/Cooperation in research and development field</t>
  </si>
  <si>
    <t>Investment in tehnology development</t>
  </si>
  <si>
    <t>Corruption</t>
  </si>
  <si>
    <t>Organisation's formalised decision to prevent corruption</t>
  </si>
  <si>
    <t>Organisation implements an anti-corruption programme</t>
  </si>
  <si>
    <t>Organisation implements or cooperates internal and/or external control to prevent corruption</t>
  </si>
  <si>
    <t>Written documents on active participation to fight corruption and bribery;  convictions related to corruption and bribery</t>
  </si>
  <si>
    <t>Poverty alleviation</t>
  </si>
  <si>
    <t>Organisation carries out a poverty alleviation program</t>
  </si>
  <si>
    <t>Contingency planning measures, disaster, emergency management plan, training programs, and recovery/ restoration plans</t>
  </si>
  <si>
    <t>Organisation's formalised commitment to reduce poverty</t>
  </si>
  <si>
    <t>Total for category "Society"</t>
  </si>
  <si>
    <t>CHILDREN</t>
  </si>
  <si>
    <t>Education provided to the local community</t>
  </si>
  <si>
    <t>Involvement in school programmes</t>
  </si>
  <si>
    <t>Presence of policy, leadership, and budget for early learning</t>
  </si>
  <si>
    <t>Presence of systems promoting community and student participation</t>
  </si>
  <si>
    <t>Total for category "Children"</t>
  </si>
  <si>
    <t>Score for all the categories</t>
  </si>
  <si>
    <t>Thermal treatment (SCORE)</t>
  </si>
  <si>
    <t>Chemical treatment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</si>
</sst>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 #,##0.00_-;_-* &quot;-&quot;??_-;_-@_-"/>
    <numFmt numFmtId="165" formatCode="0.0"/>
    <numFmt numFmtId="166" formatCode="0.000"/>
    <numFmt numFmtId="167" formatCode="_-* #,##0_-;\-* #,##0_-;_-* &quot;-&quot;??_-;_-@_-"/>
    <numFmt numFmtId="168" formatCode="0.0000"/>
  </numFmts>
  <fonts count="19" x14ac:knownFonts="1">
    <font>
      <sz val="11"/>
      <color theme="1"/>
      <name val="Calibri"/>
      <family val="2"/>
      <scheme val="minor"/>
    </font>
    <font>
      <sz val="11"/>
      <color theme="1"/>
      <name val="Calibri"/>
      <family val="2"/>
      <charset val="186"/>
      <scheme val="minor"/>
    </font>
    <font>
      <sz val="11"/>
      <color theme="1"/>
      <name val="Calibri"/>
      <family val="2"/>
      <scheme val="minor"/>
    </font>
    <font>
      <sz val="11"/>
      <color theme="1"/>
      <name val="Garamond"/>
      <family val="1"/>
    </font>
    <font>
      <b/>
      <sz val="11"/>
      <color theme="1"/>
      <name val="Garamond"/>
      <family val="1"/>
    </font>
    <font>
      <sz val="10"/>
      <color theme="1"/>
      <name val="Times New Roman"/>
      <family val="1"/>
    </font>
    <font>
      <sz val="10"/>
      <color theme="1"/>
      <name val="Calibri"/>
      <family val="2"/>
      <scheme val="minor"/>
    </font>
    <font>
      <b/>
      <sz val="10"/>
      <color theme="1"/>
      <name val="Calibri"/>
      <family val="2"/>
      <scheme val="minor"/>
    </font>
    <font>
      <b/>
      <sz val="10"/>
      <color theme="1"/>
      <name val="Times New Roman"/>
      <family val="1"/>
    </font>
    <font>
      <vertAlign val="superscript"/>
      <sz val="10"/>
      <color theme="1"/>
      <name val="Times New Roman"/>
      <family val="1"/>
    </font>
    <font>
      <sz val="12"/>
      <color theme="1"/>
      <name val="Times New Roman"/>
      <family val="1"/>
      <charset val="186"/>
    </font>
    <font>
      <b/>
      <sz val="12"/>
      <color theme="1"/>
      <name val="Times New Roman"/>
      <family val="1"/>
      <charset val="186"/>
    </font>
    <font>
      <sz val="11"/>
      <color theme="1"/>
      <name val="Times New Roman"/>
      <family val="1"/>
      <charset val="186"/>
    </font>
    <font>
      <sz val="12"/>
      <color rgb="FF000000"/>
      <name val="Times New Roman"/>
      <family val="1"/>
      <charset val="186"/>
    </font>
    <font>
      <b/>
      <sz val="11"/>
      <color theme="1"/>
      <name val="Times New Roman"/>
      <family val="1"/>
      <charset val="186"/>
    </font>
    <font>
      <b/>
      <sz val="11"/>
      <color rgb="FF000000"/>
      <name val="Times New Roman"/>
      <family val="1"/>
      <charset val="186"/>
    </font>
    <font>
      <sz val="12"/>
      <color theme="1"/>
      <name val="Times New Roman"/>
      <family val="1"/>
    </font>
    <font>
      <sz val="16"/>
      <color theme="1"/>
      <name val="Times New Roman"/>
      <family val="1"/>
      <charset val="186"/>
    </font>
    <font>
      <b/>
      <sz val="16"/>
      <color theme="1"/>
      <name val="Times New Roman"/>
      <family val="1"/>
      <charset val="186"/>
    </font>
  </fonts>
  <fills count="10">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4" tint="0.59999389629810485"/>
        <bgColor rgb="FFFFFF00"/>
      </patternFill>
    </fill>
    <fill>
      <patternFill patternType="solid">
        <fgColor theme="8" tint="0.59999389629810485"/>
        <bgColor rgb="FFFFFF00"/>
      </patternFill>
    </fill>
    <fill>
      <patternFill patternType="solid">
        <fgColor theme="0"/>
        <bgColor theme="0"/>
      </patternFill>
    </fill>
    <fill>
      <patternFill patternType="solid">
        <fgColor theme="0"/>
        <bgColor indexed="64"/>
      </patternFill>
    </fill>
    <fill>
      <patternFill patternType="solid">
        <fgColor theme="0"/>
        <bgColor rgb="FFFFFF00"/>
      </patternFill>
    </fill>
    <fill>
      <patternFill patternType="solid">
        <fgColor rgb="FFFFFF00"/>
        <bgColor rgb="FFFFFF00"/>
      </patternFill>
    </fill>
  </fills>
  <borders count="3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diagonal/>
    </border>
    <border>
      <left style="medium">
        <color rgb="FF000000"/>
      </left>
      <right/>
      <top/>
      <bottom/>
      <diagonal/>
    </border>
  </borders>
  <cellStyleXfs count="5">
    <xf numFmtId="0" fontId="0" fillId="0" borderId="0"/>
    <xf numFmtId="9" fontId="2" fillId="0" borderId="0" applyFont="0" applyFill="0" applyBorder="0" applyAlignment="0" applyProtection="0"/>
    <xf numFmtId="164" fontId="2" fillId="0" borderId="0" applyFont="0" applyFill="0" applyBorder="0" applyAlignment="0" applyProtection="0"/>
    <xf numFmtId="0" fontId="1" fillId="0" borderId="0"/>
    <xf numFmtId="9" fontId="1" fillId="0" borderId="0" applyFont="0" applyFill="0" applyBorder="0" applyAlignment="0" applyProtection="0"/>
  </cellStyleXfs>
  <cellXfs count="263">
    <xf numFmtId="0" fontId="0" fillId="0" borderId="0" xfId="0"/>
    <xf numFmtId="0" fontId="3" fillId="0" borderId="0" xfId="0" applyFont="1"/>
    <xf numFmtId="1" fontId="3" fillId="0" borderId="0" xfId="0" applyNumberFormat="1" applyFont="1"/>
    <xf numFmtId="0" fontId="3" fillId="0" borderId="0" xfId="0" applyFont="1" applyAlignment="1">
      <alignment horizontal="center"/>
    </xf>
    <xf numFmtId="1" fontId="3" fillId="0" borderId="0" xfId="0" applyNumberFormat="1" applyFont="1" applyAlignment="1">
      <alignment horizontal="center"/>
    </xf>
    <xf numFmtId="0" fontId="3" fillId="0" borderId="0" xfId="0" applyFont="1" applyAlignment="1">
      <alignment horizontal="center" vertical="center"/>
    </xf>
    <xf numFmtId="1" fontId="3" fillId="0" borderId="0" xfId="0" applyNumberFormat="1" applyFont="1" applyAlignment="1">
      <alignment horizontal="center" vertical="center"/>
    </xf>
    <xf numFmtId="0" fontId="4" fillId="0" borderId="0" xfId="0" applyFont="1"/>
    <xf numFmtId="0" fontId="4" fillId="0" borderId="0" xfId="0" applyFont="1" applyAlignment="1">
      <alignment horizontal="right"/>
    </xf>
    <xf numFmtId="0" fontId="3" fillId="0" borderId="3" xfId="0" applyFont="1" applyBorder="1"/>
    <xf numFmtId="1" fontId="3" fillId="0" borderId="0" xfId="0" applyNumberFormat="1" applyFont="1" applyBorder="1" applyAlignment="1">
      <alignment horizontal="center" vertical="center"/>
    </xf>
    <xf numFmtId="0" fontId="3" fillId="0" borderId="5" xfId="0" applyFont="1" applyBorder="1"/>
    <xf numFmtId="1" fontId="3" fillId="0" borderId="7" xfId="0" applyNumberFormat="1" applyFont="1" applyBorder="1" applyAlignment="1">
      <alignment horizontal="center"/>
    </xf>
    <xf numFmtId="1" fontId="3" fillId="0" borderId="0" xfId="0" applyNumberFormat="1" applyFont="1" applyBorder="1" applyAlignment="1">
      <alignment horizontal="center"/>
    </xf>
    <xf numFmtId="1" fontId="3" fillId="0" borderId="3" xfId="0" applyNumberFormat="1" applyFont="1" applyBorder="1" applyAlignment="1">
      <alignment horizontal="center" vertical="center"/>
    </xf>
    <xf numFmtId="0" fontId="3" fillId="0" borderId="0" xfId="0" applyFont="1" applyAlignment="1">
      <alignment wrapText="1"/>
    </xf>
    <xf numFmtId="1" fontId="3" fillId="0" borderId="4" xfId="0" applyNumberFormat="1" applyFont="1" applyBorder="1" applyAlignment="1">
      <alignment horizontal="center" vertical="center"/>
    </xf>
    <xf numFmtId="1" fontId="3" fillId="0" borderId="8" xfId="0" applyNumberFormat="1" applyFont="1" applyBorder="1" applyAlignment="1">
      <alignment horizontal="center" vertical="center"/>
    </xf>
    <xf numFmtId="1" fontId="3" fillId="0" borderId="6" xfId="0" applyNumberFormat="1" applyFont="1" applyBorder="1" applyAlignment="1">
      <alignment horizontal="center" vertical="center"/>
    </xf>
    <xf numFmtId="0" fontId="4" fillId="0" borderId="1" xfId="0" applyFont="1" applyBorder="1" applyAlignment="1">
      <alignment vertical="top"/>
    </xf>
    <xf numFmtId="0" fontId="4" fillId="0" borderId="7"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right"/>
    </xf>
    <xf numFmtId="1" fontId="3" fillId="0" borderId="4" xfId="0" applyNumberFormat="1" applyFont="1" applyBorder="1" applyAlignment="1">
      <alignment horizontal="center"/>
    </xf>
    <xf numFmtId="0" fontId="4" fillId="0" borderId="5" xfId="0" applyFont="1" applyBorder="1" applyAlignment="1">
      <alignment horizontal="right"/>
    </xf>
    <xf numFmtId="1" fontId="3" fillId="0" borderId="8" xfId="0" applyNumberFormat="1" applyFont="1" applyBorder="1" applyAlignment="1">
      <alignment horizontal="center"/>
    </xf>
    <xf numFmtId="1" fontId="3" fillId="0" borderId="6" xfId="0" applyNumberFormat="1" applyFont="1" applyBorder="1" applyAlignment="1">
      <alignment horizontal="center"/>
    </xf>
    <xf numFmtId="1" fontId="3" fillId="0" borderId="1" xfId="0" applyNumberFormat="1" applyFont="1" applyBorder="1" applyAlignment="1">
      <alignment horizontal="center"/>
    </xf>
    <xf numFmtId="1" fontId="3" fillId="0" borderId="2" xfId="0" applyNumberFormat="1" applyFont="1" applyBorder="1" applyAlignment="1">
      <alignment horizontal="center"/>
    </xf>
    <xf numFmtId="1" fontId="3" fillId="0" borderId="3" xfId="0" applyNumberFormat="1" applyFont="1" applyBorder="1" applyAlignment="1">
      <alignment horizontal="center"/>
    </xf>
    <xf numFmtId="1" fontId="3" fillId="2" borderId="3" xfId="0" applyNumberFormat="1" applyFont="1" applyFill="1" applyBorder="1" applyAlignment="1">
      <alignment horizontal="center"/>
    </xf>
    <xf numFmtId="1" fontId="3" fillId="0" borderId="5" xfId="0" applyNumberFormat="1" applyFont="1" applyBorder="1" applyAlignment="1">
      <alignment horizontal="center"/>
    </xf>
    <xf numFmtId="0" fontId="3" fillId="0" borderId="14" xfId="0" applyFont="1" applyBorder="1"/>
    <xf numFmtId="0" fontId="0" fillId="0" borderId="0" xfId="0" applyBorder="1"/>
    <xf numFmtId="0" fontId="4" fillId="0" borderId="1" xfId="0" applyFont="1" applyBorder="1" applyAlignment="1">
      <alignment vertical="top" wrapText="1"/>
    </xf>
    <xf numFmtId="1" fontId="3" fillId="0" borderId="0" xfId="0" applyNumberFormat="1" applyFont="1" applyAlignment="1">
      <alignment horizontal="center" vertical="center" wrapText="1"/>
    </xf>
    <xf numFmtId="9" fontId="3" fillId="0" borderId="0" xfId="1" applyFont="1" applyAlignment="1">
      <alignment wrapText="1"/>
    </xf>
    <xf numFmtId="9" fontId="3" fillId="0" borderId="0" xfId="0" applyNumberFormat="1" applyFont="1"/>
    <xf numFmtId="1" fontId="3" fillId="0" borderId="14" xfId="0" applyNumberFormat="1" applyFont="1" applyBorder="1" applyAlignment="1">
      <alignment horizontal="center" wrapText="1"/>
    </xf>
    <xf numFmtId="1" fontId="3" fillId="0" borderId="14" xfId="0" applyNumberFormat="1" applyFont="1" applyBorder="1" applyAlignment="1">
      <alignment horizontal="center" vertical="center" wrapText="1"/>
    </xf>
    <xf numFmtId="1" fontId="3" fillId="0" borderId="14" xfId="0" applyNumberFormat="1" applyFont="1" applyFill="1" applyBorder="1" applyAlignment="1">
      <alignment horizontal="center" wrapText="1"/>
    </xf>
    <xf numFmtId="0" fontId="3" fillId="0" borderId="1" xfId="0" applyFont="1" applyBorder="1" applyAlignment="1">
      <alignment wrapText="1"/>
    </xf>
    <xf numFmtId="0" fontId="3" fillId="0" borderId="3" xfId="0" applyFont="1" applyBorder="1" applyAlignment="1">
      <alignment wrapText="1"/>
    </xf>
    <xf numFmtId="0" fontId="0" fillId="0" borderId="4" xfId="0" applyBorder="1"/>
    <xf numFmtId="1" fontId="3" fillId="0" borderId="0" xfId="0" applyNumberFormat="1" applyFont="1" applyBorder="1" applyAlignment="1">
      <alignment wrapText="1"/>
    </xf>
    <xf numFmtId="9" fontId="3" fillId="0" borderId="0" xfId="1" applyFont="1" applyBorder="1"/>
    <xf numFmtId="9" fontId="3" fillId="0" borderId="4" xfId="1" applyFont="1" applyBorder="1"/>
    <xf numFmtId="0" fontId="3" fillId="0" borderId="0" xfId="0" applyFont="1" applyBorder="1" applyAlignment="1">
      <alignment wrapText="1"/>
    </xf>
    <xf numFmtId="1" fontId="3" fillId="0" borderId="8" xfId="0" applyNumberFormat="1" applyFont="1" applyBorder="1"/>
    <xf numFmtId="0" fontId="3" fillId="0" borderId="8" xfId="0" applyFont="1" applyBorder="1" applyAlignment="1">
      <alignment wrapText="1"/>
    </xf>
    <xf numFmtId="1" fontId="3" fillId="0" borderId="8" xfId="0" applyNumberFormat="1" applyFont="1" applyBorder="1" applyAlignment="1">
      <alignment wrapText="1"/>
    </xf>
    <xf numFmtId="9" fontId="3" fillId="0" borderId="8" xfId="1" applyFont="1" applyBorder="1"/>
    <xf numFmtId="9" fontId="3" fillId="0" borderId="6" xfId="1" applyFont="1" applyBorder="1"/>
    <xf numFmtId="0" fontId="0" fillId="0" borderId="3" xfId="0" applyBorder="1"/>
    <xf numFmtId="1" fontId="3" fillId="0" borderId="3" xfId="0" applyNumberFormat="1" applyFont="1" applyBorder="1" applyAlignment="1">
      <alignment wrapText="1"/>
    </xf>
    <xf numFmtId="1" fontId="3" fillId="0" borderId="4" xfId="0" applyNumberFormat="1" applyFont="1" applyBorder="1" applyAlignment="1">
      <alignment wrapText="1"/>
    </xf>
    <xf numFmtId="1" fontId="3" fillId="0" borderId="5" xfId="0" applyNumberFormat="1" applyFont="1" applyBorder="1"/>
    <xf numFmtId="1" fontId="3" fillId="0" borderId="6" xfId="0" applyNumberFormat="1" applyFont="1" applyBorder="1"/>
    <xf numFmtId="1" fontId="3" fillId="0" borderId="5" xfId="0" applyNumberFormat="1" applyFont="1" applyBorder="1" applyAlignment="1">
      <alignment wrapText="1"/>
    </xf>
    <xf numFmtId="1" fontId="3" fillId="0" borderId="6" xfId="0" applyNumberFormat="1" applyFont="1" applyBorder="1" applyAlignment="1">
      <alignment wrapText="1"/>
    </xf>
    <xf numFmtId="0" fontId="0" fillId="0" borderId="0" xfId="0" applyAlignment="1">
      <alignment vertical="top" wrapText="1"/>
    </xf>
    <xf numFmtId="1" fontId="0" fillId="0" borderId="0" xfId="0" applyNumberFormat="1"/>
    <xf numFmtId="0" fontId="6" fillId="0" borderId="0" xfId="0" applyFont="1"/>
    <xf numFmtId="0" fontId="6" fillId="0" borderId="1" xfId="0" applyFont="1" applyBorder="1"/>
    <xf numFmtId="0" fontId="7" fillId="0" borderId="7" xfId="0" applyFont="1" applyBorder="1"/>
    <xf numFmtId="0" fontId="7" fillId="0" borderId="2" xfId="0" applyFont="1" applyBorder="1"/>
    <xf numFmtId="0" fontId="6" fillId="0" borderId="3" xfId="0" applyFont="1" applyBorder="1"/>
    <xf numFmtId="167" fontId="6" fillId="0" borderId="0" xfId="2" applyNumberFormat="1" applyFont="1" applyBorder="1"/>
    <xf numFmtId="167" fontId="6" fillId="0" borderId="4" xfId="2" applyNumberFormat="1" applyFont="1" applyBorder="1"/>
    <xf numFmtId="167" fontId="6" fillId="0" borderId="0" xfId="0" applyNumberFormat="1" applyFont="1" applyBorder="1"/>
    <xf numFmtId="167" fontId="6" fillId="0" borderId="4" xfId="0" applyNumberFormat="1" applyFont="1" applyBorder="1"/>
    <xf numFmtId="164" fontId="6" fillId="0" borderId="0" xfId="0" applyNumberFormat="1" applyFont="1" applyBorder="1"/>
    <xf numFmtId="164" fontId="6" fillId="0" borderId="4" xfId="0" applyNumberFormat="1" applyFont="1" applyBorder="1"/>
    <xf numFmtId="1" fontId="6" fillId="0" borderId="0" xfId="0" applyNumberFormat="1" applyFont="1" applyBorder="1"/>
    <xf numFmtId="1" fontId="6" fillId="0" borderId="4" xfId="0" applyNumberFormat="1" applyFont="1" applyBorder="1"/>
    <xf numFmtId="0" fontId="6" fillId="0" borderId="5" xfId="0" applyFont="1" applyBorder="1"/>
    <xf numFmtId="1" fontId="6" fillId="0" borderId="8" xfId="0" applyNumberFormat="1" applyFont="1" applyBorder="1"/>
    <xf numFmtId="1" fontId="6" fillId="0" borderId="6" xfId="0" applyNumberFormat="1" applyFont="1" applyBorder="1"/>
    <xf numFmtId="165" fontId="6" fillId="0" borderId="0" xfId="0" applyNumberFormat="1" applyFont="1"/>
    <xf numFmtId="165" fontId="6" fillId="0" borderId="7" xfId="0" applyNumberFormat="1" applyFont="1" applyBorder="1"/>
    <xf numFmtId="165" fontId="6" fillId="0" borderId="0" xfId="0" applyNumberFormat="1" applyFont="1" applyBorder="1"/>
    <xf numFmtId="165" fontId="6" fillId="0" borderId="8" xfId="0" applyNumberFormat="1" applyFont="1" applyBorder="1"/>
    <xf numFmtId="9" fontId="5" fillId="0" borderId="3" xfId="1" applyFont="1" applyBorder="1"/>
    <xf numFmtId="9" fontId="5" fillId="0" borderId="0" xfId="1" applyFont="1" applyBorder="1"/>
    <xf numFmtId="9" fontId="5" fillId="0" borderId="4" xfId="1" applyFont="1" applyBorder="1"/>
    <xf numFmtId="9" fontId="5" fillId="0" borderId="5" xfId="1" applyFont="1" applyBorder="1"/>
    <xf numFmtId="9" fontId="5" fillId="0" borderId="8" xfId="1" applyFont="1" applyBorder="1"/>
    <xf numFmtId="9" fontId="5" fillId="0" borderId="6" xfId="1" applyFont="1" applyBorder="1"/>
    <xf numFmtId="1" fontId="5" fillId="0" borderId="5" xfId="0" applyNumberFormat="1" applyFont="1" applyBorder="1"/>
    <xf numFmtId="1" fontId="5" fillId="0" borderId="8" xfId="0" applyNumberFormat="1" applyFont="1" applyBorder="1"/>
    <xf numFmtId="1" fontId="5" fillId="0" borderId="6" xfId="0" applyNumberFormat="1" applyFont="1" applyBorder="1"/>
    <xf numFmtId="1" fontId="8" fillId="0" borderId="3" xfId="0" applyNumberFormat="1" applyFont="1" applyBorder="1"/>
    <xf numFmtId="1" fontId="5" fillId="0" borderId="3" xfId="0" applyNumberFormat="1" applyFont="1" applyBorder="1"/>
    <xf numFmtId="1" fontId="5" fillId="0" borderId="0" xfId="0" applyNumberFormat="1" applyFont="1" applyBorder="1"/>
    <xf numFmtId="1" fontId="5" fillId="0" borderId="4" xfId="0" applyNumberFormat="1" applyFont="1" applyBorder="1"/>
    <xf numFmtId="1" fontId="8" fillId="0" borderId="5" xfId="0" applyNumberFormat="1" applyFont="1" applyBorder="1"/>
    <xf numFmtId="1" fontId="0" fillId="0" borderId="0" xfId="0" applyNumberFormat="1" applyBorder="1"/>
    <xf numFmtId="2" fontId="6" fillId="0" borderId="2" xfId="0" applyNumberFormat="1" applyFont="1" applyBorder="1"/>
    <xf numFmtId="2" fontId="6" fillId="0" borderId="4" xfId="0" applyNumberFormat="1" applyFont="1" applyBorder="1"/>
    <xf numFmtId="2" fontId="6" fillId="0" borderId="6" xfId="0" applyNumberFormat="1" applyFont="1" applyBorder="1"/>
    <xf numFmtId="165" fontId="7" fillId="0" borderId="0" xfId="0" applyNumberFormat="1" applyFont="1" applyBorder="1"/>
    <xf numFmtId="167" fontId="6" fillId="0" borderId="0" xfId="2" applyNumberFormat="1" applyFont="1"/>
    <xf numFmtId="167" fontId="7" fillId="0" borderId="9" xfId="2" applyNumberFormat="1" applyFont="1" applyBorder="1"/>
    <xf numFmtId="167" fontId="7" fillId="0" borderId="13" xfId="2" applyNumberFormat="1" applyFont="1" applyBorder="1"/>
    <xf numFmtId="167" fontId="7" fillId="0" borderId="10" xfId="2" applyNumberFormat="1" applyFont="1" applyBorder="1"/>
    <xf numFmtId="167" fontId="6" fillId="0" borderId="7" xfId="2" applyNumberFormat="1" applyFont="1" applyBorder="1"/>
    <xf numFmtId="167" fontId="6" fillId="0" borderId="2" xfId="2" applyNumberFormat="1" applyFont="1" applyBorder="1"/>
    <xf numFmtId="167" fontId="6" fillId="0" borderId="8" xfId="2" applyNumberFormat="1" applyFont="1" applyBorder="1"/>
    <xf numFmtId="167" fontId="6" fillId="0" borderId="6" xfId="2" applyNumberFormat="1" applyFont="1" applyBorder="1"/>
    <xf numFmtId="167" fontId="0" fillId="0" borderId="7" xfId="2" applyNumberFormat="1" applyFont="1" applyBorder="1"/>
    <xf numFmtId="167" fontId="0" fillId="0" borderId="2" xfId="2" applyNumberFormat="1" applyFont="1" applyBorder="1"/>
    <xf numFmtId="167" fontId="0" fillId="0" borderId="0" xfId="2" applyNumberFormat="1" applyFont="1" applyBorder="1"/>
    <xf numFmtId="167" fontId="0" fillId="0" borderId="4" xfId="2" applyNumberFormat="1" applyFont="1" applyBorder="1"/>
    <xf numFmtId="167" fontId="0" fillId="0" borderId="8" xfId="2" applyNumberFormat="1" applyFont="1" applyBorder="1"/>
    <xf numFmtId="167" fontId="0" fillId="0" borderId="6" xfId="2" applyNumberFormat="1" applyFont="1" applyBorder="1"/>
    <xf numFmtId="167" fontId="6" fillId="0" borderId="0" xfId="2" applyNumberFormat="1" applyFont="1" applyBorder="1" applyAlignment="1">
      <alignment horizontal="center" vertical="center"/>
    </xf>
    <xf numFmtId="2" fontId="6" fillId="0" borderId="1" xfId="2" applyNumberFormat="1" applyFont="1" applyBorder="1"/>
    <xf numFmtId="2" fontId="6" fillId="0" borderId="3" xfId="2" applyNumberFormat="1" applyFont="1" applyBorder="1"/>
    <xf numFmtId="2" fontId="6" fillId="0" borderId="5" xfId="2" applyNumberFormat="1" applyFont="1" applyBorder="1"/>
    <xf numFmtId="2" fontId="6" fillId="0" borderId="0" xfId="0" applyNumberFormat="1" applyFont="1"/>
    <xf numFmtId="0" fontId="10" fillId="0" borderId="0" xfId="3" applyFont="1"/>
    <xf numFmtId="0" fontId="10" fillId="0" borderId="16" xfId="3" applyFont="1" applyBorder="1"/>
    <xf numFmtId="0" fontId="1" fillId="0" borderId="0" xfId="3"/>
    <xf numFmtId="0" fontId="12" fillId="0" borderId="18" xfId="3" applyFont="1" applyBorder="1"/>
    <xf numFmtId="0" fontId="11" fillId="0" borderId="22" xfId="3" applyFont="1" applyBorder="1"/>
    <xf numFmtId="0" fontId="13" fillId="0" borderId="23" xfId="3" applyFont="1" applyBorder="1"/>
    <xf numFmtId="0" fontId="10" fillId="0" borderId="24" xfId="3" applyFont="1" applyBorder="1" applyAlignment="1">
      <alignment vertical="center"/>
    </xf>
    <xf numFmtId="166" fontId="10" fillId="0" borderId="23" xfId="3" applyNumberFormat="1" applyFont="1" applyBorder="1"/>
    <xf numFmtId="0" fontId="10" fillId="0" borderId="21" xfId="3" applyFont="1" applyBorder="1"/>
    <xf numFmtId="0" fontId="11" fillId="0" borderId="0" xfId="3" applyFont="1"/>
    <xf numFmtId="0" fontId="13" fillId="0" borderId="21" xfId="3" applyFont="1" applyBorder="1"/>
    <xf numFmtId="0" fontId="10" fillId="0" borderId="18" xfId="3" applyFont="1" applyBorder="1"/>
    <xf numFmtId="166" fontId="10" fillId="0" borderId="21" xfId="3" applyNumberFormat="1" applyFont="1" applyBorder="1"/>
    <xf numFmtId="0" fontId="10" fillId="0" borderId="27" xfId="3" applyFont="1" applyBorder="1"/>
    <xf numFmtId="0" fontId="11" fillId="0" borderId="28" xfId="3" applyFont="1" applyBorder="1"/>
    <xf numFmtId="166" fontId="11" fillId="0" borderId="27" xfId="3" applyNumberFormat="1" applyFont="1" applyBorder="1"/>
    <xf numFmtId="0" fontId="10" fillId="0" borderId="30" xfId="3" applyFont="1" applyBorder="1"/>
    <xf numFmtId="0" fontId="10" fillId="0" borderId="31" xfId="3" applyFont="1" applyBorder="1"/>
    <xf numFmtId="0" fontId="10" fillId="0" borderId="22" xfId="3" applyFont="1" applyBorder="1"/>
    <xf numFmtId="0" fontId="12" fillId="0" borderId="23" xfId="3" applyFont="1" applyBorder="1"/>
    <xf numFmtId="166" fontId="10" fillId="0" borderId="24" xfId="3" applyNumberFormat="1" applyFont="1" applyBorder="1"/>
    <xf numFmtId="0" fontId="10" fillId="0" borderId="18" xfId="3" applyFont="1" applyBorder="1" applyAlignment="1">
      <alignment vertical="center"/>
    </xf>
    <xf numFmtId="166" fontId="10" fillId="0" borderId="18" xfId="3" applyNumberFormat="1" applyFont="1" applyBorder="1"/>
    <xf numFmtId="0" fontId="11" fillId="0" borderId="33" xfId="3" applyFont="1" applyBorder="1"/>
    <xf numFmtId="166" fontId="11" fillId="0" borderId="33" xfId="3" applyNumberFormat="1" applyFont="1" applyBorder="1"/>
    <xf numFmtId="0" fontId="11" fillId="0" borderId="31" xfId="3" applyFont="1" applyBorder="1"/>
    <xf numFmtId="0" fontId="10" fillId="0" borderId="23" xfId="3" applyFont="1" applyBorder="1"/>
    <xf numFmtId="166" fontId="10" fillId="0" borderId="25" xfId="3" applyNumberFormat="1" applyFont="1" applyBorder="1"/>
    <xf numFmtId="166" fontId="10" fillId="0" borderId="26" xfId="3" applyNumberFormat="1" applyFont="1" applyBorder="1"/>
    <xf numFmtId="166" fontId="11" fillId="0" borderId="28" xfId="3" applyNumberFormat="1" applyFont="1" applyBorder="1"/>
    <xf numFmtId="0" fontId="10" fillId="0" borderId="24" xfId="3" applyFont="1" applyBorder="1" applyAlignment="1">
      <alignment vertical="center" wrapText="1"/>
    </xf>
    <xf numFmtId="0" fontId="10" fillId="0" borderId="18" xfId="3" applyFont="1" applyBorder="1" applyAlignment="1">
      <alignment vertical="center" wrapText="1"/>
    </xf>
    <xf numFmtId="0" fontId="14" fillId="0" borderId="23" xfId="3" applyFont="1" applyBorder="1" applyAlignment="1">
      <alignment vertical="center"/>
    </xf>
    <xf numFmtId="0" fontId="11" fillId="0" borderId="37" xfId="3" applyFont="1" applyBorder="1"/>
    <xf numFmtId="0" fontId="15" fillId="0" borderId="23" xfId="3" applyFont="1" applyBorder="1"/>
    <xf numFmtId="0" fontId="12" fillId="0" borderId="24" xfId="3" applyFont="1" applyBorder="1" applyAlignment="1">
      <alignment horizontal="left" vertical="center"/>
    </xf>
    <xf numFmtId="0" fontId="15" fillId="0" borderId="21" xfId="3" applyFont="1" applyBorder="1"/>
    <xf numFmtId="0" fontId="12" fillId="0" borderId="27" xfId="3" applyFont="1" applyBorder="1"/>
    <xf numFmtId="0" fontId="14" fillId="0" borderId="23" xfId="3" applyFont="1" applyBorder="1"/>
    <xf numFmtId="0" fontId="10" fillId="0" borderId="24" xfId="3" applyFont="1" applyBorder="1" applyAlignment="1">
      <alignment horizontal="left" vertical="center"/>
    </xf>
    <xf numFmtId="0" fontId="14" fillId="0" borderId="21" xfId="3" applyFont="1" applyBorder="1"/>
    <xf numFmtId="0" fontId="10" fillId="0" borderId="18" xfId="3" applyFont="1" applyBorder="1" applyAlignment="1">
      <alignment horizontal="left" vertical="center"/>
    </xf>
    <xf numFmtId="0" fontId="10" fillId="0" borderId="0" xfId="3" applyFont="1" applyAlignment="1">
      <alignment vertical="center"/>
    </xf>
    <xf numFmtId="0" fontId="10" fillId="0" borderId="0" xfId="3" applyFont="1" applyAlignment="1">
      <alignment horizontal="left" vertical="center"/>
    </xf>
    <xf numFmtId="0" fontId="12" fillId="0" borderId="21" xfId="3" applyFont="1" applyBorder="1" applyAlignment="1">
      <alignment vertical="center"/>
    </xf>
    <xf numFmtId="0" fontId="12" fillId="0" borderId="21" xfId="3" applyFont="1" applyBorder="1"/>
    <xf numFmtId="0" fontId="14" fillId="0" borderId="21" xfId="3" applyFont="1" applyBorder="1" applyAlignment="1">
      <alignment vertical="center"/>
    </xf>
    <xf numFmtId="0" fontId="10" fillId="0" borderId="19" xfId="3" applyFont="1" applyBorder="1"/>
    <xf numFmtId="0" fontId="13" fillId="0" borderId="18" xfId="3" applyFont="1" applyBorder="1" applyAlignment="1">
      <alignment horizontal="left" vertical="center"/>
    </xf>
    <xf numFmtId="0" fontId="10" fillId="0" borderId="24" xfId="3" applyFont="1" applyBorder="1" applyAlignment="1">
      <alignment horizontal="left" vertical="center" wrapText="1"/>
    </xf>
    <xf numFmtId="0" fontId="10" fillId="0" borderId="18" xfId="3" applyFont="1" applyBorder="1" applyAlignment="1">
      <alignment horizontal="left" vertical="center" wrapText="1"/>
    </xf>
    <xf numFmtId="0" fontId="10" fillId="0" borderId="18" xfId="3" applyFont="1" applyBorder="1" applyAlignment="1">
      <alignment wrapText="1"/>
    </xf>
    <xf numFmtId="166" fontId="10" fillId="0" borderId="0" xfId="3" applyNumberFormat="1" applyFont="1"/>
    <xf numFmtId="0" fontId="16" fillId="0" borderId="23" xfId="3" applyFont="1" applyBorder="1"/>
    <xf numFmtId="0" fontId="17" fillId="2" borderId="0" xfId="3" applyFont="1" applyFill="1"/>
    <xf numFmtId="0" fontId="18" fillId="9" borderId="0" xfId="3" applyFont="1" applyFill="1" applyBorder="1"/>
    <xf numFmtId="0" fontId="18" fillId="2" borderId="0" xfId="3" applyFont="1" applyFill="1"/>
    <xf numFmtId="0" fontId="10" fillId="0" borderId="16" xfId="3" applyFont="1" applyBorder="1" applyAlignment="1">
      <alignment horizontal="center"/>
    </xf>
    <xf numFmtId="166" fontId="10" fillId="0" borderId="23" xfId="3" applyNumberFormat="1" applyFont="1" applyBorder="1" applyAlignment="1">
      <alignment horizontal="center"/>
    </xf>
    <xf numFmtId="166" fontId="10" fillId="0" borderId="21" xfId="3" applyNumberFormat="1" applyFont="1" applyBorder="1" applyAlignment="1">
      <alignment horizontal="center"/>
    </xf>
    <xf numFmtId="166" fontId="11" fillId="0" borderId="27" xfId="3" applyNumberFormat="1" applyFont="1" applyBorder="1" applyAlignment="1">
      <alignment horizontal="center"/>
    </xf>
    <xf numFmtId="0" fontId="10" fillId="0" borderId="31" xfId="3" applyFont="1" applyBorder="1" applyAlignment="1">
      <alignment horizontal="center"/>
    </xf>
    <xf numFmtId="166" fontId="10" fillId="0" borderId="24" xfId="3" applyNumberFormat="1" applyFont="1" applyBorder="1" applyAlignment="1">
      <alignment horizontal="center"/>
    </xf>
    <xf numFmtId="166" fontId="10" fillId="0" borderId="18" xfId="3" applyNumberFormat="1" applyFont="1" applyBorder="1" applyAlignment="1">
      <alignment horizontal="center"/>
    </xf>
    <xf numFmtId="166" fontId="11" fillId="0" borderId="33" xfId="3" applyNumberFormat="1" applyFont="1" applyBorder="1" applyAlignment="1">
      <alignment horizontal="center"/>
    </xf>
    <xf numFmtId="0" fontId="11" fillId="0" borderId="31" xfId="3" applyFont="1" applyBorder="1" applyAlignment="1">
      <alignment horizontal="center"/>
    </xf>
    <xf numFmtId="166" fontId="10" fillId="0" borderId="25" xfId="3" applyNumberFormat="1" applyFont="1" applyBorder="1" applyAlignment="1">
      <alignment horizontal="center"/>
    </xf>
    <xf numFmtId="166" fontId="10" fillId="0" borderId="26" xfId="3" applyNumberFormat="1" applyFont="1" applyBorder="1" applyAlignment="1">
      <alignment horizontal="center"/>
    </xf>
    <xf numFmtId="166" fontId="11" fillId="0" borderId="28" xfId="3" applyNumberFormat="1" applyFont="1" applyBorder="1" applyAlignment="1">
      <alignment horizontal="center"/>
    </xf>
    <xf numFmtId="0" fontId="10" fillId="0" borderId="19" xfId="3" applyFont="1" applyBorder="1" applyAlignment="1">
      <alignment horizontal="center"/>
    </xf>
    <xf numFmtId="166" fontId="10" fillId="0" borderId="0" xfId="3" applyNumberFormat="1" applyFont="1" applyAlignment="1">
      <alignment horizontal="center"/>
    </xf>
    <xf numFmtId="0" fontId="10" fillId="0" borderId="0" xfId="3" applyFont="1" applyAlignment="1">
      <alignment horizontal="center"/>
    </xf>
    <xf numFmtId="0" fontId="11" fillId="0" borderId="0" xfId="3" applyFont="1" applyAlignment="1">
      <alignment horizontal="center"/>
    </xf>
    <xf numFmtId="0" fontId="1" fillId="0" borderId="0" xfId="3" applyAlignment="1">
      <alignment horizontal="center"/>
    </xf>
    <xf numFmtId="2" fontId="11" fillId="0" borderId="17" xfId="3" applyNumberFormat="1" applyFont="1" applyBorder="1" applyAlignment="1">
      <alignment horizontal="center"/>
    </xf>
    <xf numFmtId="0" fontId="10" fillId="0" borderId="25" xfId="3" applyFont="1" applyBorder="1" applyAlignment="1">
      <alignment horizontal="center"/>
    </xf>
    <xf numFmtId="0" fontId="10" fillId="0" borderId="26" xfId="3" applyFont="1" applyBorder="1" applyAlignment="1">
      <alignment horizontal="center"/>
    </xf>
    <xf numFmtId="0" fontId="10" fillId="0" borderId="28" xfId="3" applyFont="1" applyBorder="1" applyAlignment="1">
      <alignment horizontal="center"/>
    </xf>
    <xf numFmtId="0" fontId="10" fillId="0" borderId="22" xfId="3" applyFont="1" applyBorder="1" applyAlignment="1">
      <alignment horizontal="center"/>
    </xf>
    <xf numFmtId="0" fontId="10" fillId="0" borderId="32" xfId="3" applyFont="1" applyBorder="1" applyAlignment="1">
      <alignment horizontal="center"/>
    </xf>
    <xf numFmtId="0" fontId="10" fillId="0" borderId="29" xfId="3" applyFont="1" applyBorder="1" applyAlignment="1">
      <alignment horizontal="center"/>
    </xf>
    <xf numFmtId="0" fontId="10" fillId="0" borderId="34" xfId="3" applyFont="1" applyBorder="1" applyAlignment="1">
      <alignment horizontal="center"/>
    </xf>
    <xf numFmtId="0" fontId="10" fillId="0" borderId="35" xfId="3" applyFont="1" applyBorder="1" applyAlignment="1">
      <alignment horizontal="center"/>
    </xf>
    <xf numFmtId="0" fontId="10" fillId="0" borderId="36" xfId="3" applyFont="1" applyBorder="1" applyAlignment="1">
      <alignment horizontal="center"/>
    </xf>
    <xf numFmtId="0" fontId="10" fillId="6" borderId="36" xfId="3" applyFont="1" applyFill="1" applyBorder="1" applyAlignment="1">
      <alignment horizontal="center"/>
    </xf>
    <xf numFmtId="0" fontId="10" fillId="0" borderId="23" xfId="3" applyFont="1" applyBorder="1" applyAlignment="1">
      <alignment horizontal="center"/>
    </xf>
    <xf numFmtId="0" fontId="10" fillId="0" borderId="21" xfId="3" applyFont="1" applyBorder="1" applyAlignment="1">
      <alignment horizontal="center"/>
    </xf>
    <xf numFmtId="0" fontId="10" fillId="0" borderId="27" xfId="3" applyFont="1" applyBorder="1" applyAlignment="1">
      <alignment horizontal="center"/>
    </xf>
    <xf numFmtId="0" fontId="10" fillId="0" borderId="37" xfId="3" applyFont="1" applyBorder="1" applyAlignment="1">
      <alignment horizontal="center"/>
    </xf>
    <xf numFmtId="0" fontId="10" fillId="0" borderId="38" xfId="3" applyFont="1" applyBorder="1" applyAlignment="1">
      <alignment horizontal="center"/>
    </xf>
    <xf numFmtId="0" fontId="10" fillId="7" borderId="34" xfId="3" applyFont="1" applyFill="1" applyBorder="1" applyAlignment="1">
      <alignment horizontal="center"/>
    </xf>
    <xf numFmtId="0" fontId="10" fillId="8" borderId="36" xfId="3" applyFont="1" applyFill="1" applyBorder="1" applyAlignment="1">
      <alignment horizontal="center"/>
    </xf>
    <xf numFmtId="0" fontId="10" fillId="7" borderId="35" xfId="3" applyFont="1" applyFill="1" applyBorder="1" applyAlignment="1">
      <alignment horizontal="center"/>
    </xf>
    <xf numFmtId="0" fontId="17" fillId="2" borderId="0" xfId="3" applyFont="1" applyFill="1" applyAlignment="1">
      <alignment horizontal="center"/>
    </xf>
    <xf numFmtId="0" fontId="11" fillId="0" borderId="23" xfId="3" applyFont="1" applyFill="1" applyBorder="1"/>
    <xf numFmtId="0" fontId="10" fillId="0" borderId="24" xfId="3" applyFont="1" applyFill="1" applyBorder="1" applyAlignment="1">
      <alignment vertical="center"/>
    </xf>
    <xf numFmtId="0" fontId="10" fillId="0" borderId="21" xfId="3" applyFont="1" applyFill="1" applyBorder="1"/>
    <xf numFmtId="0" fontId="10" fillId="0" borderId="18" xfId="3" applyFont="1" applyFill="1" applyBorder="1" applyAlignment="1">
      <alignment vertical="center"/>
    </xf>
    <xf numFmtId="0" fontId="10" fillId="0" borderId="18" xfId="3" applyFont="1" applyFill="1" applyBorder="1"/>
    <xf numFmtId="0" fontId="10" fillId="0" borderId="27" xfId="3" applyFont="1" applyFill="1" applyBorder="1"/>
    <xf numFmtId="0" fontId="11" fillId="0" borderId="33" xfId="3" applyFont="1" applyFill="1" applyBorder="1"/>
    <xf numFmtId="0" fontId="10" fillId="0" borderId="0" xfId="3" applyFont="1" applyFill="1"/>
    <xf numFmtId="0" fontId="11" fillId="0" borderId="23" xfId="3" applyFont="1" applyFill="1" applyBorder="1" applyAlignment="1">
      <alignment vertical="center"/>
    </xf>
    <xf numFmtId="168" fontId="17" fillId="2" borderId="0" xfId="3" applyNumberFormat="1" applyFont="1" applyFill="1" applyAlignment="1">
      <alignment horizontal="center"/>
    </xf>
    <xf numFmtId="0" fontId="17" fillId="3" borderId="0" xfId="3" applyFont="1" applyFill="1"/>
    <xf numFmtId="0" fontId="18" fillId="5" borderId="0" xfId="3" applyFont="1" applyFill="1" applyBorder="1"/>
    <xf numFmtId="166" fontId="18" fillId="3" borderId="0" xfId="3" applyNumberFormat="1" applyFont="1" applyFill="1"/>
    <xf numFmtId="0" fontId="18" fillId="3" borderId="0" xfId="3" applyFont="1" applyFill="1"/>
    <xf numFmtId="0" fontId="17" fillId="3" borderId="31" xfId="3" applyFont="1" applyFill="1" applyBorder="1"/>
    <xf numFmtId="166" fontId="18" fillId="3" borderId="31" xfId="3" applyNumberFormat="1" applyFont="1" applyFill="1" applyBorder="1" applyAlignment="1">
      <alignment horizontal="center"/>
    </xf>
    <xf numFmtId="2" fontId="18" fillId="3" borderId="0" xfId="3" applyNumberFormat="1" applyFont="1" applyFill="1" applyAlignment="1">
      <alignment horizontal="center"/>
    </xf>
    <xf numFmtId="0" fontId="18" fillId="4" borderId="0" xfId="3" applyFont="1" applyFill="1" applyBorder="1"/>
    <xf numFmtId="0" fontId="17" fillId="3" borderId="0" xfId="3" applyFont="1" applyFill="1" applyAlignment="1">
      <alignment vertical="center"/>
    </xf>
    <xf numFmtId="166" fontId="18" fillId="3" borderId="19" xfId="3" applyNumberFormat="1" applyFont="1" applyFill="1" applyBorder="1" applyAlignment="1">
      <alignment horizontal="center"/>
    </xf>
    <xf numFmtId="0" fontId="18" fillId="3" borderId="37" xfId="3" applyFont="1" applyFill="1" applyBorder="1" applyAlignment="1">
      <alignment horizontal="center"/>
    </xf>
    <xf numFmtId="166" fontId="18" fillId="3" borderId="0" xfId="3" applyNumberFormat="1" applyFont="1" applyFill="1" applyAlignment="1">
      <alignment horizontal="center"/>
    </xf>
    <xf numFmtId="166" fontId="18" fillId="3" borderId="31" xfId="3" applyNumberFormat="1" applyFont="1" applyFill="1" applyBorder="1"/>
    <xf numFmtId="166" fontId="18" fillId="3" borderId="19" xfId="3" applyNumberFormat="1" applyFont="1" applyFill="1" applyBorder="1"/>
    <xf numFmtId="1" fontId="18" fillId="3" borderId="0" xfId="3" applyNumberFormat="1" applyFont="1" applyFill="1" applyAlignment="1">
      <alignment horizontal="center"/>
    </xf>
    <xf numFmtId="2" fontId="18" fillId="2" borderId="0" xfId="3" applyNumberFormat="1" applyFont="1" applyFill="1"/>
    <xf numFmtId="2" fontId="18" fillId="2" borderId="0" xfId="3" applyNumberFormat="1" applyFont="1" applyFill="1" applyAlignment="1">
      <alignment horizontal="center"/>
    </xf>
    <xf numFmtId="1" fontId="18" fillId="5" borderId="0" xfId="3" applyNumberFormat="1" applyFont="1" applyFill="1" applyBorder="1" applyAlignment="1">
      <alignment horizontal="center"/>
    </xf>
    <xf numFmtId="0" fontId="18" fillId="3" borderId="18" xfId="3" applyFont="1" applyFill="1" applyBorder="1"/>
    <xf numFmtId="0" fontId="18" fillId="3" borderId="19" xfId="3" applyFont="1" applyFill="1" applyBorder="1"/>
    <xf numFmtId="0" fontId="18" fillId="3" borderId="20" xfId="3" applyFont="1" applyFill="1" applyBorder="1" applyAlignment="1">
      <alignment horizontal="center"/>
    </xf>
    <xf numFmtId="0" fontId="18" fillId="3" borderId="19" xfId="3" applyFont="1" applyFill="1" applyBorder="1" applyAlignment="1">
      <alignment horizontal="center" wrapText="1"/>
    </xf>
    <xf numFmtId="0" fontId="3" fillId="0" borderId="1" xfId="0" applyFont="1" applyBorder="1" applyAlignment="1">
      <alignment horizontal="center" wrapText="1"/>
    </xf>
    <xf numFmtId="0" fontId="3" fillId="0" borderId="7" xfId="0" applyFont="1" applyBorder="1" applyAlignment="1">
      <alignment horizontal="center" wrapText="1"/>
    </xf>
    <xf numFmtId="0" fontId="3" fillId="0" borderId="2" xfId="0" applyFont="1" applyBorder="1" applyAlignment="1">
      <alignment horizontal="center" wrapText="1"/>
    </xf>
    <xf numFmtId="1" fontId="8" fillId="0" borderId="9" xfId="0" applyNumberFormat="1" applyFont="1" applyBorder="1" applyAlignment="1">
      <alignment horizontal="center"/>
    </xf>
    <xf numFmtId="1" fontId="8" fillId="0" borderId="13" xfId="0" applyNumberFormat="1" applyFont="1" applyBorder="1" applyAlignment="1">
      <alignment horizontal="center"/>
    </xf>
    <xf numFmtId="1" fontId="8" fillId="0" borderId="10" xfId="0" applyNumberFormat="1" applyFont="1" applyBorder="1" applyAlignment="1">
      <alignment horizontal="center"/>
    </xf>
    <xf numFmtId="1" fontId="8" fillId="0" borderId="11" xfId="0" applyNumberFormat="1" applyFont="1" applyBorder="1" applyAlignment="1">
      <alignment horizontal="center" vertical="center"/>
    </xf>
    <xf numFmtId="1" fontId="8" fillId="0" borderId="15" xfId="0" applyNumberFormat="1" applyFont="1" applyBorder="1" applyAlignment="1">
      <alignment horizontal="center" vertical="center"/>
    </xf>
    <xf numFmtId="167" fontId="6" fillId="0" borderId="11" xfId="2" applyNumberFormat="1" applyFont="1" applyBorder="1" applyAlignment="1">
      <alignment horizontal="center" vertical="center"/>
    </xf>
    <xf numFmtId="167" fontId="6" fillId="0" borderId="12" xfId="2" applyNumberFormat="1" applyFont="1" applyBorder="1" applyAlignment="1">
      <alignment horizontal="center" vertical="center"/>
    </xf>
    <xf numFmtId="167" fontId="6" fillId="0" borderId="15" xfId="2" applyNumberFormat="1" applyFont="1" applyBorder="1" applyAlignment="1">
      <alignment horizontal="center" vertical="center"/>
    </xf>
    <xf numFmtId="165" fontId="6" fillId="0" borderId="1" xfId="0" applyNumberFormat="1" applyFont="1" applyBorder="1" applyAlignment="1">
      <alignment horizontal="center" vertical="center" wrapText="1"/>
    </xf>
    <xf numFmtId="165" fontId="6" fillId="0" borderId="3" xfId="0" applyNumberFormat="1" applyFont="1" applyBorder="1" applyAlignment="1">
      <alignment horizontal="center" vertical="center" wrapText="1"/>
    </xf>
    <xf numFmtId="165" fontId="6" fillId="0" borderId="5" xfId="0" applyNumberFormat="1" applyFont="1" applyBorder="1" applyAlignment="1">
      <alignment horizontal="center" vertical="center" wrapText="1"/>
    </xf>
    <xf numFmtId="167" fontId="6" fillId="0" borderId="1" xfId="2" applyNumberFormat="1" applyFont="1" applyBorder="1" applyAlignment="1">
      <alignment horizontal="center" vertical="center"/>
    </xf>
    <xf numFmtId="167" fontId="6" fillId="0" borderId="3" xfId="2" applyNumberFormat="1" applyFont="1" applyBorder="1" applyAlignment="1">
      <alignment horizontal="center" vertical="center"/>
    </xf>
    <xf numFmtId="167" fontId="6" fillId="0" borderId="5" xfId="2" applyNumberFormat="1" applyFont="1" applyBorder="1" applyAlignment="1">
      <alignment horizontal="center" vertical="center"/>
    </xf>
  </cellXfs>
  <cellStyles count="5">
    <cellStyle name="Comma" xfId="2" builtinId="3"/>
    <cellStyle name="Normal" xfId="0" builtinId="0"/>
    <cellStyle name="Normal 2" xfId="3"/>
    <cellStyle name="Percent" xfId="1" builtinId="5"/>
    <cellStyle name="Percent 2" xfId="4"/>
  </cellStyles>
  <dxfs count="0"/>
  <tableStyles count="0" defaultTableStyle="TableStyleMedium2" defaultPivotStyle="PivotStyleLight16"/>
  <colors>
    <mruColors>
      <color rgb="FF00503B"/>
      <color rgb="FF0066FF"/>
      <color rgb="FFFF0066"/>
      <color rgb="FF009A72"/>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Ex2.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endParaRPr lang="en-US"/>
        </a:p>
      </c:txPr>
    </c:title>
    <c:autoTitleDeleted val="0"/>
    <c:plotArea>
      <c:layout/>
      <c:scatterChart>
        <c:scatterStyle val="lineMarker"/>
        <c:varyColors val="0"/>
        <c:ser>
          <c:idx val="0"/>
          <c:order val="0"/>
          <c:tx>
            <c:strRef>
              <c:f>'EE_fixed_sim. results'!$D$2</c:f>
              <c:strCache>
                <c:ptCount val="1"/>
                <c:pt idx="0">
                  <c:v>Solallén</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0"/>
            <c:dispEq val="0"/>
          </c:trendline>
          <c:yVal>
            <c:numRef>
              <c:f>'EE_fixed_sim. results'!$D$3:$D$212</c:f>
              <c:numCache>
                <c:formatCode>0</c:formatCode>
                <c:ptCount val="210"/>
                <c:pt idx="0">
                  <c:v>2712</c:v>
                </c:pt>
                <c:pt idx="1">
                  <c:v>2712</c:v>
                </c:pt>
                <c:pt idx="2">
                  <c:v>2708</c:v>
                </c:pt>
                <c:pt idx="3">
                  <c:v>2708</c:v>
                </c:pt>
                <c:pt idx="4">
                  <c:v>2720</c:v>
                </c:pt>
                <c:pt idx="5">
                  <c:v>2716</c:v>
                </c:pt>
                <c:pt idx="6">
                  <c:v>2705</c:v>
                </c:pt>
                <c:pt idx="7">
                  <c:v>2700</c:v>
                </c:pt>
                <c:pt idx="8">
                  <c:v>2748</c:v>
                </c:pt>
                <c:pt idx="9">
                  <c:v>2720</c:v>
                </c:pt>
                <c:pt idx="10">
                  <c:v>2681</c:v>
                </c:pt>
                <c:pt idx="11">
                  <c:v>2680</c:v>
                </c:pt>
                <c:pt idx="12">
                  <c:v>2683</c:v>
                </c:pt>
                <c:pt idx="13">
                  <c:v>2677</c:v>
                </c:pt>
                <c:pt idx="14">
                  <c:v>2673</c:v>
                </c:pt>
                <c:pt idx="15">
                  <c:v>2663</c:v>
                </c:pt>
                <c:pt idx="16">
                  <c:v>2645</c:v>
                </c:pt>
                <c:pt idx="17">
                  <c:v>2644</c:v>
                </c:pt>
                <c:pt idx="18">
                  <c:v>2619</c:v>
                </c:pt>
                <c:pt idx="19">
                  <c:v>2618</c:v>
                </c:pt>
                <c:pt idx="20">
                  <c:v>2611</c:v>
                </c:pt>
                <c:pt idx="21">
                  <c:v>2614</c:v>
                </c:pt>
                <c:pt idx="22">
                  <c:v>2614</c:v>
                </c:pt>
                <c:pt idx="23">
                  <c:v>2613</c:v>
                </c:pt>
                <c:pt idx="24">
                  <c:v>2630</c:v>
                </c:pt>
                <c:pt idx="25">
                  <c:v>2632</c:v>
                </c:pt>
                <c:pt idx="26">
                  <c:v>2641.1571709999998</c:v>
                </c:pt>
                <c:pt idx="27">
                  <c:v>2595.5069570000001</c:v>
                </c:pt>
                <c:pt idx="28">
                  <c:v>2590.2852240000002</c:v>
                </c:pt>
                <c:pt idx="29">
                  <c:v>2555.7848560000002</c:v>
                </c:pt>
                <c:pt idx="30">
                  <c:v>2559.9981210000001</c:v>
                </c:pt>
                <c:pt idx="31">
                  <c:v>2584.7307660000001</c:v>
                </c:pt>
                <c:pt idx="32">
                  <c:v>2581.839003</c:v>
                </c:pt>
                <c:pt idx="33">
                  <c:v>2583.1404109999999</c:v>
                </c:pt>
                <c:pt idx="34">
                  <c:v>2594.4145010000002</c:v>
                </c:pt>
                <c:pt idx="35">
                  <c:v>2587.6559710000001</c:v>
                </c:pt>
                <c:pt idx="36">
                  <c:v>2583.6728440000002</c:v>
                </c:pt>
                <c:pt idx="37">
                  <c:v>2577.5105659999999</c:v>
                </c:pt>
                <c:pt idx="38">
                  <c:v>2598.8137059999999</c:v>
                </c:pt>
                <c:pt idx="39">
                  <c:v>2598.1468089999998</c:v>
                </c:pt>
                <c:pt idx="40">
                  <c:v>2602.4932650000001</c:v>
                </c:pt>
                <c:pt idx="41">
                  <c:v>2612.1845680000001</c:v>
                </c:pt>
                <c:pt idx="42">
                  <c:v>2718.198605</c:v>
                </c:pt>
                <c:pt idx="43">
                  <c:v>2699.7709540000001</c:v>
                </c:pt>
                <c:pt idx="44">
                  <c:v>2703.5176040000001</c:v>
                </c:pt>
                <c:pt idx="45">
                  <c:v>2703.960184</c:v>
                </c:pt>
                <c:pt idx="46">
                  <c:v>2708.3066399999998</c:v>
                </c:pt>
                <c:pt idx="47">
                  <c:v>2717.9137879999998</c:v>
                </c:pt>
                <c:pt idx="48">
                  <c:v>2716.4499660000001</c:v>
                </c:pt>
                <c:pt idx="49">
                  <c:v>2709.6914360000001</c:v>
                </c:pt>
                <c:pt idx="50">
                  <c:v>2737.0460170000001</c:v>
                </c:pt>
                <c:pt idx="51">
                  <c:v>2738.198997</c:v>
                </c:pt>
                <c:pt idx="52">
                  <c:v>2711.5182519999998</c:v>
                </c:pt>
                <c:pt idx="53">
                  <c:v>2717.963988</c:v>
                </c:pt>
                <c:pt idx="54">
                  <c:v>2717.304787</c:v>
                </c:pt>
                <c:pt idx="55">
                  <c:v>2678.4550629999999</c:v>
                </c:pt>
                <c:pt idx="56">
                  <c:v>2668.9061609999999</c:v>
                </c:pt>
                <c:pt idx="57">
                  <c:v>2624.526582</c:v>
                </c:pt>
                <c:pt idx="58">
                  <c:v>2618.4548500000001</c:v>
                </c:pt>
                <c:pt idx="59">
                  <c:v>2614.1302230000001</c:v>
                </c:pt>
                <c:pt idx="60">
                  <c:v>2612.9824899999999</c:v>
                </c:pt>
                <c:pt idx="61">
                  <c:v>2601.7083990000001</c:v>
                </c:pt>
                <c:pt idx="62">
                  <c:v>2605.6915260000001</c:v>
                </c:pt>
                <c:pt idx="63">
                  <c:v>2679.6261079999999</c:v>
                </c:pt>
                <c:pt idx="64">
                  <c:v>2663.4646400000001</c:v>
                </c:pt>
                <c:pt idx="65">
                  <c:v>2669.8657159999998</c:v>
                </c:pt>
                <c:pt idx="66">
                  <c:v>2676.6242459999999</c:v>
                </c:pt>
                <c:pt idx="67">
                  <c:v>2675.8741199999999</c:v>
                </c:pt>
                <c:pt idx="68">
                  <c:v>2677.3379420000001</c:v>
                </c:pt>
                <c:pt idx="69">
                  <c:v>2678.5479300000002</c:v>
                </c:pt>
                <c:pt idx="70">
                  <c:v>2673.988726</c:v>
                </c:pt>
                <c:pt idx="71">
                  <c:v>2647.1634720000002</c:v>
                </c:pt>
                <c:pt idx="72">
                  <c:v>2637.5068980000001</c:v>
                </c:pt>
                <c:pt idx="73">
                  <c:v>2637.1187460000001</c:v>
                </c:pt>
                <c:pt idx="74">
                  <c:v>2625.8446549999999</c:v>
                </c:pt>
                <c:pt idx="75">
                  <c:v>2649.2104239999999</c:v>
                </c:pt>
                <c:pt idx="76">
                  <c:v>2653.1935509999998</c:v>
                </c:pt>
                <c:pt idx="77">
                  <c:v>2657.5400079999999</c:v>
                </c:pt>
                <c:pt idx="78">
                  <c:v>2666.6589370000002</c:v>
                </c:pt>
                <c:pt idx="79">
                  <c:v>2629.7131949999998</c:v>
                </c:pt>
                <c:pt idx="80">
                  <c:v>2673.9069890000001</c:v>
                </c:pt>
                <c:pt idx="81">
                  <c:v>2675.0599699999998</c:v>
                </c:pt>
                <c:pt idx="82">
                  <c:v>2681.2556479999998</c:v>
                </c:pt>
                <c:pt idx="83">
                  <c:v>2677.6446190000001</c:v>
                </c:pt>
                <c:pt idx="84">
                  <c:v>2719.1439890000001</c:v>
                </c:pt>
                <c:pt idx="85">
                  <c:v>2713.01379</c:v>
                </c:pt>
                <c:pt idx="86">
                  <c:v>2707.004034</c:v>
                </c:pt>
                <c:pt idx="87">
                  <c:v>2733.2085099999999</c:v>
                </c:pt>
                <c:pt idx="88">
                  <c:v>2733.6406790000001</c:v>
                </c:pt>
                <c:pt idx="89">
                  <c:v>2683.5121009999998</c:v>
                </c:pt>
                <c:pt idx="90">
                  <c:v>2673.6503870000001</c:v>
                </c:pt>
                <c:pt idx="91">
                  <c:v>2664.3814649999999</c:v>
                </c:pt>
                <c:pt idx="92">
                  <c:v>2663.006359</c:v>
                </c:pt>
                <c:pt idx="93">
                  <c:v>2666.9894859999999</c:v>
                </c:pt>
                <c:pt idx="94">
                  <c:v>2663.9339650000002</c:v>
                </c:pt>
                <c:pt idx="95">
                  <c:v>2627.088366</c:v>
                </c:pt>
                <c:pt idx="96">
                  <c:v>2615.8142760000001</c:v>
                </c:pt>
                <c:pt idx="97">
                  <c:v>2616.9857729999999</c:v>
                </c:pt>
                <c:pt idx="98">
                  <c:v>2616.3066170000002</c:v>
                </c:pt>
                <c:pt idx="99">
                  <c:v>2611.8924459999998</c:v>
                </c:pt>
                <c:pt idx="100">
                  <c:v>2616.2389020000001</c:v>
                </c:pt>
                <c:pt idx="101">
                  <c:v>2609.480372</c:v>
                </c:pt>
                <c:pt idx="102">
                  <c:v>2588.3151400000002</c:v>
                </c:pt>
                <c:pt idx="103">
                  <c:v>2573.6757240000002</c:v>
                </c:pt>
                <c:pt idx="104">
                  <c:v>2574.8287049999999</c:v>
                </c:pt>
                <c:pt idx="105">
                  <c:v>2675.735318</c:v>
                </c:pt>
                <c:pt idx="106">
                  <c:v>2701.7328189999998</c:v>
                </c:pt>
                <c:pt idx="107">
                  <c:v>2750.0431140000001</c:v>
                </c:pt>
                <c:pt idx="108">
                  <c:v>2710.3853680000002</c:v>
                </c:pt>
                <c:pt idx="109">
                  <c:v>2700.4999200000002</c:v>
                </c:pt>
                <c:pt idx="110">
                  <c:v>2701.8852889999998</c:v>
                </c:pt>
                <c:pt idx="111">
                  <c:v>2691.630674</c:v>
                </c:pt>
                <c:pt idx="112">
                  <c:v>2666.5049560000002</c:v>
                </c:pt>
                <c:pt idx="113">
                  <c:v>2666.087567</c:v>
                </c:pt>
                <c:pt idx="114">
                  <c:v>2660.1670319999998</c:v>
                </c:pt>
                <c:pt idx="115">
                  <c:v>2659.014052</c:v>
                </c:pt>
                <c:pt idx="116">
                  <c:v>2663.491098</c:v>
                </c:pt>
                <c:pt idx="117">
                  <c:v>2659.507971</c:v>
                </c:pt>
                <c:pt idx="118">
                  <c:v>2666.2665019999999</c:v>
                </c:pt>
                <c:pt idx="119">
                  <c:v>2659.9807740000001</c:v>
                </c:pt>
                <c:pt idx="120">
                  <c:v>2659.2708510000002</c:v>
                </c:pt>
                <c:pt idx="121">
                  <c:v>2654.9243940000001</c:v>
                </c:pt>
                <c:pt idx="122">
                  <c:v>2637.5456170000002</c:v>
                </c:pt>
                <c:pt idx="123">
                  <c:v>2638.7338009999999</c:v>
                </c:pt>
                <c:pt idx="124">
                  <c:v>2635.1879490000001</c:v>
                </c:pt>
                <c:pt idx="125">
                  <c:v>2623.9138589999998</c:v>
                </c:pt>
                <c:pt idx="126">
                  <c:v>2612.9992929999999</c:v>
                </c:pt>
                <c:pt idx="127">
                  <c:v>2612.2763199999999</c:v>
                </c:pt>
                <c:pt idx="128">
                  <c:v>2620.4745640000001</c:v>
                </c:pt>
                <c:pt idx="129">
                  <c:v>2620.0914929999999</c:v>
                </c:pt>
                <c:pt idx="130">
                  <c:v>2618.8962310000002</c:v>
                </c:pt>
                <c:pt idx="131">
                  <c:v>2625.2194</c:v>
                </c:pt>
                <c:pt idx="132">
                  <c:v>2620.7156850000001</c:v>
                </c:pt>
                <c:pt idx="133">
                  <c:v>2657.5631899999998</c:v>
                </c:pt>
                <c:pt idx="134">
                  <c:v>2700.4634120000001</c:v>
                </c:pt>
                <c:pt idx="135">
                  <c:v>2701.6163919999999</c:v>
                </c:pt>
                <c:pt idx="136">
                  <c:v>2711.6832469999999</c:v>
                </c:pt>
                <c:pt idx="137">
                  <c:v>2704.9247169999999</c:v>
                </c:pt>
                <c:pt idx="138">
                  <c:v>2693.6506260000001</c:v>
                </c:pt>
                <c:pt idx="139">
                  <c:v>2700.0963620000002</c:v>
                </c:pt>
                <c:pt idx="140">
                  <c:v>2703.8430130000002</c:v>
                </c:pt>
                <c:pt idx="141">
                  <c:v>2699.4965560000001</c:v>
                </c:pt>
                <c:pt idx="142">
                  <c:v>2726.8511370000001</c:v>
                </c:pt>
                <c:pt idx="143">
                  <c:v>2700.7265779999998</c:v>
                </c:pt>
                <c:pt idx="144">
                  <c:v>2704.7097050000002</c:v>
                </c:pt>
                <c:pt idx="145">
                  <c:v>2685.7892849999998</c:v>
                </c:pt>
                <c:pt idx="146">
                  <c:v>2687.0756740000002</c:v>
                </c:pt>
                <c:pt idx="147">
                  <c:v>2659.167308</c:v>
                </c:pt>
                <c:pt idx="148">
                  <c:v>2665.9258380000001</c:v>
                </c:pt>
                <c:pt idx="149">
                  <c:v>2689.2916070000001</c:v>
                </c:pt>
                <c:pt idx="150">
                  <c:v>2698.722945</c:v>
                </c:pt>
                <c:pt idx="151">
                  <c:v>2746.3907989999998</c:v>
                </c:pt>
                <c:pt idx="152">
                  <c:v>2742.6441490000002</c:v>
                </c:pt>
                <c:pt idx="153">
                  <c:v>2743.7971299999999</c:v>
                </c:pt>
                <c:pt idx="154">
                  <c:v>2762.7175499999998</c:v>
                </c:pt>
                <c:pt idx="155">
                  <c:v>2773.9916410000001</c:v>
                </c:pt>
                <c:pt idx="156">
                  <c:v>2775.2016290000001</c:v>
                </c:pt>
                <c:pt idx="157">
                  <c:v>2734.4236019999998</c:v>
                </c:pt>
                <c:pt idx="158">
                  <c:v>2729.9198879999999</c:v>
                </c:pt>
                <c:pt idx="159">
                  <c:v>2736.1155659999999</c:v>
                </c:pt>
                <c:pt idx="160">
                  <c:v>2732.132439</c:v>
                </c:pt>
                <c:pt idx="161">
                  <c:v>2742.0767700000001</c:v>
                </c:pt>
                <c:pt idx="162">
                  <c:v>2716.5466329999999</c:v>
                </c:pt>
                <c:pt idx="163">
                  <c:v>2716.9834179999998</c:v>
                </c:pt>
                <c:pt idx="164">
                  <c:v>2717.6187580000001</c:v>
                </c:pt>
                <c:pt idx="165">
                  <c:v>2721.9652139999998</c:v>
                </c:pt>
                <c:pt idx="166">
                  <c:v>2715.8934819999999</c:v>
                </c:pt>
                <c:pt idx="167">
                  <c:v>2717.1333070000001</c:v>
                </c:pt>
                <c:pt idx="168">
                  <c:v>2695.7161740000001</c:v>
                </c:pt>
                <c:pt idx="169">
                  <c:v>2657.4868489999999</c:v>
                </c:pt>
                <c:pt idx="170">
                  <c:v>2656.1014789999999</c:v>
                </c:pt>
                <c:pt idx="171">
                  <c:v>2613.9369379999998</c:v>
                </c:pt>
                <c:pt idx="172">
                  <c:v>2619.2654470000002</c:v>
                </c:pt>
                <c:pt idx="173">
                  <c:v>2616.155655</c:v>
                </c:pt>
                <c:pt idx="174">
                  <c:v>2626.041103</c:v>
                </c:pt>
                <c:pt idx="175">
                  <c:v>2625.6654509999998</c:v>
                </c:pt>
                <c:pt idx="176">
                  <c:v>2600.5126380000002</c:v>
                </c:pt>
                <c:pt idx="177">
                  <c:v>2611.786728</c:v>
                </c:pt>
                <c:pt idx="178">
                  <c:v>2611.1628559999999</c:v>
                </c:pt>
                <c:pt idx="179">
                  <c:v>2602.7821439999998</c:v>
                </c:pt>
                <c:pt idx="180">
                  <c:v>2587.540563</c:v>
                </c:pt>
                <c:pt idx="181">
                  <c:v>2583.1941059999999</c:v>
                </c:pt>
                <c:pt idx="182">
                  <c:v>2589.952636</c:v>
                </c:pt>
                <c:pt idx="183">
                  <c:v>2585.6514440000001</c:v>
                </c:pt>
                <c:pt idx="184">
                  <c:v>2581.6683170000001</c:v>
                </c:pt>
                <c:pt idx="185">
                  <c:v>2582.8098300000001</c:v>
                </c:pt>
                <c:pt idx="186">
                  <c:v>2576.7710010000001</c:v>
                </c:pt>
                <c:pt idx="187">
                  <c:v>2577.9239819999998</c:v>
                </c:pt>
                <c:pt idx="188">
                  <c:v>2599.9598059999998</c:v>
                </c:pt>
                <c:pt idx="189">
                  <c:v>2656.864161</c:v>
                </c:pt>
                <c:pt idx="190">
                  <c:v>2652.5177050000002</c:v>
                </c:pt>
                <c:pt idx="191">
                  <c:v>2696.1005249999998</c:v>
                </c:pt>
                <c:pt idx="192">
                  <c:v>2707.3746160000001</c:v>
                </c:pt>
                <c:pt idx="193">
                  <c:v>2688.4541949999998</c:v>
                </c:pt>
                <c:pt idx="194">
                  <c:v>2693.0133999999998</c:v>
                </c:pt>
                <c:pt idx="195">
                  <c:v>2683.5686989999999</c:v>
                </c:pt>
                <c:pt idx="196">
                  <c:v>2682.8185739999999</c:v>
                </c:pt>
                <c:pt idx="197">
                  <c:v>2684.028562</c:v>
                </c:pt>
                <c:pt idx="198">
                  <c:v>2680.281911</c:v>
                </c:pt>
                <c:pt idx="199">
                  <c:v>2654.2718220000002</c:v>
                </c:pt>
                <c:pt idx="200">
                  <c:v>2644.6152480000001</c:v>
                </c:pt>
                <c:pt idx="201">
                  <c:v>2643.4622669999999</c:v>
                </c:pt>
                <c:pt idx="202">
                  <c:v>2670.104417</c:v>
                </c:pt>
                <c:pt idx="203">
                  <c:v>2676.2446129999998</c:v>
                </c:pt>
                <c:pt idx="204">
                  <c:v>2672.2614859999999</c:v>
                </c:pt>
                <c:pt idx="205">
                  <c:v>2679.0200159999999</c:v>
                </c:pt>
                <c:pt idx="206">
                  <c:v>2678.5774369999999</c:v>
                </c:pt>
                <c:pt idx="207">
                  <c:v>2684.8552979999999</c:v>
                </c:pt>
                <c:pt idx="208">
                  <c:v>2686.1416869999998</c:v>
                </c:pt>
                <c:pt idx="209">
                  <c:v>2648.361281</c:v>
                </c:pt>
              </c:numCache>
            </c:numRef>
          </c:yVal>
          <c:smooth val="0"/>
          <c:extLst>
            <c:ext xmlns:c16="http://schemas.microsoft.com/office/drawing/2014/chart" uri="{C3380CC4-5D6E-409C-BE32-E72D297353CC}">
              <c16:uniqueId val="{00000000-3C89-44EB-8750-C329EA731B28}"/>
            </c:ext>
          </c:extLst>
        </c:ser>
        <c:dLbls>
          <c:showLegendKey val="0"/>
          <c:showVal val="0"/>
          <c:showCatName val="0"/>
          <c:showSerName val="0"/>
          <c:showPercent val="0"/>
          <c:showBubbleSize val="0"/>
        </c:dLbls>
        <c:axId val="462846656"/>
        <c:axId val="462836488"/>
      </c:scatterChart>
      <c:valAx>
        <c:axId val="462846656"/>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2836488"/>
        <c:crosses val="autoZero"/>
        <c:crossBetween val="midCat"/>
      </c:valAx>
      <c:valAx>
        <c:axId val="462836488"/>
        <c:scaling>
          <c:orientation val="minMax"/>
          <c:max val="3000"/>
          <c:min val="22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28466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endParaRPr lang="en-US"/>
        </a:p>
      </c:txPr>
    </c:title>
    <c:autoTitleDeleted val="0"/>
    <c:plotArea>
      <c:layout/>
      <c:scatterChart>
        <c:scatterStyle val="lineMarker"/>
        <c:varyColors val="0"/>
        <c:ser>
          <c:idx val="0"/>
          <c:order val="0"/>
          <c:tx>
            <c:strRef>
              <c:f>'EE_fixed_sim. results'!$J$2</c:f>
              <c:strCache>
                <c:ptCount val="1"/>
                <c:pt idx="0">
                  <c:v>Résidence Alizari</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0"/>
            <c:dispEq val="0"/>
          </c:trendline>
          <c:yVal>
            <c:numRef>
              <c:f>'EE_fixed_sim. results'!$J$3:$J$232</c:f>
              <c:numCache>
                <c:formatCode>0</c:formatCode>
                <c:ptCount val="230"/>
                <c:pt idx="0">
                  <c:v>2689</c:v>
                </c:pt>
                <c:pt idx="1">
                  <c:v>2674</c:v>
                </c:pt>
                <c:pt idx="2">
                  <c:v>2667</c:v>
                </c:pt>
                <c:pt idx="3">
                  <c:v>2656</c:v>
                </c:pt>
                <c:pt idx="4">
                  <c:v>2667</c:v>
                </c:pt>
                <c:pt idx="5">
                  <c:v>2647</c:v>
                </c:pt>
                <c:pt idx="6">
                  <c:v>2641</c:v>
                </c:pt>
                <c:pt idx="7">
                  <c:v>2637</c:v>
                </c:pt>
                <c:pt idx="8">
                  <c:v>2594</c:v>
                </c:pt>
                <c:pt idx="9">
                  <c:v>2601</c:v>
                </c:pt>
                <c:pt idx="10">
                  <c:v>2603</c:v>
                </c:pt>
                <c:pt idx="11">
                  <c:v>2595</c:v>
                </c:pt>
                <c:pt idx="12">
                  <c:v>2598</c:v>
                </c:pt>
                <c:pt idx="13">
                  <c:v>2661</c:v>
                </c:pt>
                <c:pt idx="14">
                  <c:v>2659</c:v>
                </c:pt>
                <c:pt idx="15">
                  <c:v>2651</c:v>
                </c:pt>
                <c:pt idx="16">
                  <c:v>2657</c:v>
                </c:pt>
                <c:pt idx="17">
                  <c:v>2651.5540000000001</c:v>
                </c:pt>
                <c:pt idx="18">
                  <c:v>2676.7159630000001</c:v>
                </c:pt>
                <c:pt idx="19">
                  <c:v>2634.340608</c:v>
                </c:pt>
                <c:pt idx="20">
                  <c:v>2652.1407760000002</c:v>
                </c:pt>
                <c:pt idx="21">
                  <c:v>2643</c:v>
                </c:pt>
                <c:pt idx="22">
                  <c:v>2634</c:v>
                </c:pt>
                <c:pt idx="23">
                  <c:v>2576</c:v>
                </c:pt>
                <c:pt idx="24">
                  <c:v>2582</c:v>
                </c:pt>
                <c:pt idx="25">
                  <c:v>2592</c:v>
                </c:pt>
                <c:pt idx="26">
                  <c:v>2587</c:v>
                </c:pt>
                <c:pt idx="27">
                  <c:v>2595</c:v>
                </c:pt>
                <c:pt idx="28">
                  <c:v>2597</c:v>
                </c:pt>
                <c:pt idx="29">
                  <c:v>2637</c:v>
                </c:pt>
                <c:pt idx="30">
                  <c:v>2611</c:v>
                </c:pt>
                <c:pt idx="31">
                  <c:v>2615</c:v>
                </c:pt>
                <c:pt idx="32">
                  <c:v>2635</c:v>
                </c:pt>
                <c:pt idx="33">
                  <c:v>2698</c:v>
                </c:pt>
                <c:pt idx="34">
                  <c:v>2689</c:v>
                </c:pt>
                <c:pt idx="35">
                  <c:v>2735</c:v>
                </c:pt>
                <c:pt idx="36">
                  <c:v>2745</c:v>
                </c:pt>
                <c:pt idx="37">
                  <c:v>2741</c:v>
                </c:pt>
                <c:pt idx="38">
                  <c:v>2756</c:v>
                </c:pt>
                <c:pt idx="39">
                  <c:v>2767</c:v>
                </c:pt>
                <c:pt idx="40">
                  <c:v>2785</c:v>
                </c:pt>
                <c:pt idx="41">
                  <c:v>2791</c:v>
                </c:pt>
                <c:pt idx="42">
                  <c:v>2789</c:v>
                </c:pt>
                <c:pt idx="43">
                  <c:v>2794</c:v>
                </c:pt>
                <c:pt idx="44">
                  <c:v>2804</c:v>
                </c:pt>
                <c:pt idx="45">
                  <c:v>2794</c:v>
                </c:pt>
                <c:pt idx="46">
                  <c:v>2744</c:v>
                </c:pt>
                <c:pt idx="47">
                  <c:v>2746</c:v>
                </c:pt>
                <c:pt idx="48">
                  <c:v>2718</c:v>
                </c:pt>
                <c:pt idx="49">
                  <c:v>2655</c:v>
                </c:pt>
                <c:pt idx="50">
                  <c:v>2657</c:v>
                </c:pt>
                <c:pt idx="51">
                  <c:v>2615.1419700000001</c:v>
                </c:pt>
                <c:pt idx="52">
                  <c:v>2624.324458</c:v>
                </c:pt>
                <c:pt idx="53">
                  <c:v>2606.5242910000002</c:v>
                </c:pt>
                <c:pt idx="54">
                  <c:v>2602.8606949999999</c:v>
                </c:pt>
                <c:pt idx="55">
                  <c:v>2596.3694999999998</c:v>
                </c:pt>
                <c:pt idx="56">
                  <c:v>2640.379766</c:v>
                </c:pt>
                <c:pt idx="57">
                  <c:v>2651.2097920000001</c:v>
                </c:pt>
                <c:pt idx="58">
                  <c:v>2655.3577209999999</c:v>
                </c:pt>
                <c:pt idx="59">
                  <c:v>2664.0624830000002</c:v>
                </c:pt>
                <c:pt idx="60">
                  <c:v>2658.5014719999999</c:v>
                </c:pt>
                <c:pt idx="61">
                  <c:v>2663.5558289999999</c:v>
                </c:pt>
                <c:pt idx="62">
                  <c:v>2648.1146480000002</c:v>
                </c:pt>
                <c:pt idx="63">
                  <c:v>2637.400263</c:v>
                </c:pt>
                <c:pt idx="64">
                  <c:v>2645.7428719999998</c:v>
                </c:pt>
                <c:pt idx="65">
                  <c:v>2625.897919</c:v>
                </c:pt>
                <c:pt idx="66">
                  <c:v>2616.2542039999998</c:v>
                </c:pt>
                <c:pt idx="67">
                  <c:v>2608.9888550000001</c:v>
                </c:pt>
                <c:pt idx="68">
                  <c:v>2603.6758490000002</c:v>
                </c:pt>
                <c:pt idx="69">
                  <c:v>2608.5426219999999</c:v>
                </c:pt>
                <c:pt idx="70">
                  <c:v>2623.2057890000001</c:v>
                </c:pt>
                <c:pt idx="71">
                  <c:v>2614.0233010000002</c:v>
                </c:pt>
                <c:pt idx="72">
                  <c:v>2658.5038920000002</c:v>
                </c:pt>
                <c:pt idx="73">
                  <c:v>2669.3339179999998</c:v>
                </c:pt>
                <c:pt idx="74">
                  <c:v>2692.3977930000001</c:v>
                </c:pt>
                <c:pt idx="75">
                  <c:v>2701.0354609999999</c:v>
                </c:pt>
                <c:pt idx="76">
                  <c:v>2692.4887749999998</c:v>
                </c:pt>
                <c:pt idx="77">
                  <c:v>2664.8980879999999</c:v>
                </c:pt>
                <c:pt idx="78">
                  <c:v>2669.9524449999999</c:v>
                </c:pt>
                <c:pt idx="79">
                  <c:v>2671.8335099999999</c:v>
                </c:pt>
                <c:pt idx="80">
                  <c:v>2665.3423149999999</c:v>
                </c:pt>
                <c:pt idx="81">
                  <c:v>2661.5060060000001</c:v>
                </c:pt>
                <c:pt idx="82">
                  <c:v>2679.3061729999999</c:v>
                </c:pt>
                <c:pt idx="83">
                  <c:v>2668.212845</c:v>
                </c:pt>
                <c:pt idx="84">
                  <c:v>2664.3027400000001</c:v>
                </c:pt>
                <c:pt idx="85">
                  <c:v>2672.9975679999998</c:v>
                </c:pt>
                <c:pt idx="86">
                  <c:v>2632.2831449999999</c:v>
                </c:pt>
                <c:pt idx="87">
                  <c:v>2626.7221340000001</c:v>
                </c:pt>
                <c:pt idx="88">
                  <c:v>2687.3108950000001</c:v>
                </c:pt>
                <c:pt idx="89">
                  <c:v>2682.0281530000002</c:v>
                </c:pt>
                <c:pt idx="90">
                  <c:v>2679.9644600000001</c:v>
                </c:pt>
                <c:pt idx="91">
                  <c:v>2669.2296110000002</c:v>
                </c:pt>
                <c:pt idx="92">
                  <c:v>2620.1888210000002</c:v>
                </c:pt>
                <c:pt idx="93">
                  <c:v>2622.0703189999999</c:v>
                </c:pt>
                <c:pt idx="94">
                  <c:v>2662.1075350000001</c:v>
                </c:pt>
                <c:pt idx="95">
                  <c:v>2649.4269220000001</c:v>
                </c:pt>
                <c:pt idx="96">
                  <c:v>2657.6695970000001</c:v>
                </c:pt>
                <c:pt idx="97">
                  <c:v>2655.5464449999999</c:v>
                </c:pt>
                <c:pt idx="98">
                  <c:v>2659.3367509999998</c:v>
                </c:pt>
                <c:pt idx="99">
                  <c:v>2664.7717010000001</c:v>
                </c:pt>
                <c:pt idx="100">
                  <c:v>2641.1751300000001</c:v>
                </c:pt>
                <c:pt idx="101">
                  <c:v>2650.268012</c:v>
                </c:pt>
                <c:pt idx="102">
                  <c:v>2639.4379859999999</c:v>
                </c:pt>
                <c:pt idx="103">
                  <c:v>2642.8377500000001</c:v>
                </c:pt>
                <c:pt idx="104">
                  <c:v>2705.1722159999999</c:v>
                </c:pt>
                <c:pt idx="105">
                  <c:v>2710.2265729999999</c:v>
                </c:pt>
                <c:pt idx="106">
                  <c:v>2721.186874</c:v>
                </c:pt>
                <c:pt idx="107">
                  <c:v>2715.6258640000001</c:v>
                </c:pt>
                <c:pt idx="108">
                  <c:v>2691.5786440000002</c:v>
                </c:pt>
                <c:pt idx="109">
                  <c:v>2700.7611320000001</c:v>
                </c:pt>
                <c:pt idx="110">
                  <c:v>2709.29522</c:v>
                </c:pt>
                <c:pt idx="111">
                  <c:v>2702.0167240000001</c:v>
                </c:pt>
                <c:pt idx="112">
                  <c:v>2695.525529</c:v>
                </c:pt>
                <c:pt idx="113">
                  <c:v>2739.8458890000002</c:v>
                </c:pt>
                <c:pt idx="114">
                  <c:v>2722.0457219999998</c:v>
                </c:pt>
                <c:pt idx="115">
                  <c:v>2669.8855840000001</c:v>
                </c:pt>
                <c:pt idx="116">
                  <c:v>2654.586859</c:v>
                </c:pt>
                <c:pt idx="117">
                  <c:v>2652.8490619999998</c:v>
                </c:pt>
                <c:pt idx="118">
                  <c:v>2674.462129</c:v>
                </c:pt>
                <c:pt idx="119">
                  <c:v>2669.407772</c:v>
                </c:pt>
                <c:pt idx="120">
                  <c:v>2680.1559109999998</c:v>
                </c:pt>
                <c:pt idx="121">
                  <c:v>2671.6963989999999</c:v>
                </c:pt>
                <c:pt idx="122">
                  <c:v>2662.513911</c:v>
                </c:pt>
                <c:pt idx="123">
                  <c:v>2669.0051060000001</c:v>
                </c:pt>
                <c:pt idx="124">
                  <c:v>2660.9157169999999</c:v>
                </c:pt>
                <c:pt idx="125">
                  <c:v>2669.2846079999999</c:v>
                </c:pt>
                <c:pt idx="126">
                  <c:v>2665.5676720000001</c:v>
                </c:pt>
                <c:pt idx="127">
                  <c:v>2667.6497260000001</c:v>
                </c:pt>
                <c:pt idx="128">
                  <c:v>2639.3948329999998</c:v>
                </c:pt>
                <c:pt idx="129">
                  <c:v>2578.2669959999998</c:v>
                </c:pt>
                <c:pt idx="130">
                  <c:v>2572.7059859999999</c:v>
                </c:pt>
                <c:pt idx="131">
                  <c:v>2563.93318</c:v>
                </c:pt>
                <c:pt idx="132">
                  <c:v>2574.7632060000001</c:v>
                </c:pt>
                <c:pt idx="133">
                  <c:v>2534.9674890000001</c:v>
                </c:pt>
                <c:pt idx="134">
                  <c:v>2575.6839970000001</c:v>
                </c:pt>
                <c:pt idx="135">
                  <c:v>2557.8838300000002</c:v>
                </c:pt>
                <c:pt idx="136">
                  <c:v>2554.740413</c:v>
                </c:pt>
                <c:pt idx="137">
                  <c:v>2549.5667570000001</c:v>
                </c:pt>
                <c:pt idx="138">
                  <c:v>2668.3728759999999</c:v>
                </c:pt>
                <c:pt idx="139">
                  <c:v>2648.1895209999998</c:v>
                </c:pt>
                <c:pt idx="140">
                  <c:v>2709.3173569999999</c:v>
                </c:pt>
                <c:pt idx="141">
                  <c:v>2718.4998460000002</c:v>
                </c:pt>
                <c:pt idx="142">
                  <c:v>2722.2167810000001</c:v>
                </c:pt>
                <c:pt idx="143">
                  <c:v>2767.0380799999998</c:v>
                </c:pt>
                <c:pt idx="144">
                  <c:v>2740.8828429999999</c:v>
                </c:pt>
                <c:pt idx="145">
                  <c:v>2725.8769050000001</c:v>
                </c:pt>
                <c:pt idx="146">
                  <c:v>2719.38571</c:v>
                </c:pt>
                <c:pt idx="147">
                  <c:v>2708.5556839999999</c:v>
                </c:pt>
                <c:pt idx="148">
                  <c:v>2705.1120639999999</c:v>
                </c:pt>
                <c:pt idx="149">
                  <c:v>2695.9018839999999</c:v>
                </c:pt>
                <c:pt idx="150">
                  <c:v>2685.0285439999998</c:v>
                </c:pt>
                <c:pt idx="151">
                  <c:v>2692.3604829999999</c:v>
                </c:pt>
                <c:pt idx="152">
                  <c:v>2697.7523110000002</c:v>
                </c:pt>
                <c:pt idx="153">
                  <c:v>2703.313322</c:v>
                </c:pt>
                <c:pt idx="154">
                  <c:v>2711.3103249999999</c:v>
                </c:pt>
                <c:pt idx="155">
                  <c:v>2713.140942</c:v>
                </c:pt>
                <c:pt idx="156">
                  <c:v>2708.086585</c:v>
                </c:pt>
                <c:pt idx="157">
                  <c:v>2690.2864169999998</c:v>
                </c:pt>
                <c:pt idx="158">
                  <c:v>2681.8200409999999</c:v>
                </c:pt>
                <c:pt idx="159">
                  <c:v>2637.2196530000001</c:v>
                </c:pt>
                <c:pt idx="160">
                  <c:v>2635.1985749999999</c:v>
                </c:pt>
                <c:pt idx="161">
                  <c:v>2584.2214880000001</c:v>
                </c:pt>
                <c:pt idx="162">
                  <c:v>2594.545302</c:v>
                </c:pt>
                <c:pt idx="163">
                  <c:v>2585.7724969999999</c:v>
                </c:pt>
                <c:pt idx="164">
                  <c:v>2594.4387889999998</c:v>
                </c:pt>
                <c:pt idx="165">
                  <c:v>2599.558121</c:v>
                </c:pt>
                <c:pt idx="166">
                  <c:v>2658.2726980000002</c:v>
                </c:pt>
                <c:pt idx="167">
                  <c:v>2667.4551860000001</c:v>
                </c:pt>
                <c:pt idx="168">
                  <c:v>2675.864392</c:v>
                </c:pt>
                <c:pt idx="169">
                  <c:v>2670.3033820000001</c:v>
                </c:pt>
                <c:pt idx="170">
                  <c:v>2676.7945770000001</c:v>
                </c:pt>
                <c:pt idx="171">
                  <c:v>2653.849146</c:v>
                </c:pt>
                <c:pt idx="172">
                  <c:v>2648.794789</c:v>
                </c:pt>
                <c:pt idx="173">
                  <c:v>2656.8332850000002</c:v>
                </c:pt>
                <c:pt idx="174">
                  <c:v>2631.011152</c:v>
                </c:pt>
                <c:pt idx="175">
                  <c:v>2629.0112949999998</c:v>
                </c:pt>
                <c:pt idx="176">
                  <c:v>2643.5705010000001</c:v>
                </c:pt>
                <c:pt idx="177">
                  <c:v>2639.9151160000001</c:v>
                </c:pt>
                <c:pt idx="178">
                  <c:v>2629.0850909999999</c:v>
                </c:pt>
                <c:pt idx="179">
                  <c:v>2672.3451300000002</c:v>
                </c:pt>
                <c:pt idx="180">
                  <c:v>2716.5659260000002</c:v>
                </c:pt>
                <c:pt idx="181">
                  <c:v>2714.7353090000001</c:v>
                </c:pt>
                <c:pt idx="182">
                  <c:v>2696.9351419999998</c:v>
                </c:pt>
                <c:pt idx="183">
                  <c:v>2700.6953749999998</c:v>
                </c:pt>
                <c:pt idx="184">
                  <c:v>2640.7306800000001</c:v>
                </c:pt>
                <c:pt idx="185">
                  <c:v>2647.2218760000001</c:v>
                </c:pt>
                <c:pt idx="186">
                  <c:v>2677.9636340000002</c:v>
                </c:pt>
                <c:pt idx="187">
                  <c:v>2686.7650140000001</c:v>
                </c:pt>
                <c:pt idx="188">
                  <c:v>2677.5825260000001</c:v>
                </c:pt>
                <c:pt idx="189">
                  <c:v>2695.382693</c:v>
                </c:pt>
                <c:pt idx="190">
                  <c:v>2672.9957589999999</c:v>
                </c:pt>
                <c:pt idx="191">
                  <c:v>2669.7049849999999</c:v>
                </c:pt>
                <c:pt idx="192">
                  <c:v>2658.990601</c:v>
                </c:pt>
                <c:pt idx="193">
                  <c:v>2650.8456890000002</c:v>
                </c:pt>
                <c:pt idx="194">
                  <c:v>2711.781555</c:v>
                </c:pt>
                <c:pt idx="195">
                  <c:v>2756.726893</c:v>
                </c:pt>
                <c:pt idx="196">
                  <c:v>2745.8968669999999</c:v>
                </c:pt>
                <c:pt idx="197">
                  <c:v>2749.7570959999998</c:v>
                </c:pt>
                <c:pt idx="198">
                  <c:v>2751.9194160000002</c:v>
                </c:pt>
                <c:pt idx="199">
                  <c:v>2743.2278919999999</c:v>
                </c:pt>
                <c:pt idx="200">
                  <c:v>2737.6668810000001</c:v>
                </c:pt>
                <c:pt idx="201">
                  <c:v>2729.5542500000001</c:v>
                </c:pt>
                <c:pt idx="202">
                  <c:v>2684.4804389999999</c:v>
                </c:pt>
                <c:pt idx="203">
                  <c:v>2686.2067999999999</c:v>
                </c:pt>
                <c:pt idx="204">
                  <c:v>2691.2611579999998</c:v>
                </c:pt>
                <c:pt idx="205">
                  <c:v>2685.7936549999999</c:v>
                </c:pt>
                <c:pt idx="206">
                  <c:v>2699.5692899999999</c:v>
                </c:pt>
                <c:pt idx="207">
                  <c:v>2602.1227050000002</c:v>
                </c:pt>
                <c:pt idx="208">
                  <c:v>2577.2826340000001</c:v>
                </c:pt>
                <c:pt idx="209">
                  <c:v>2559.4824659999999</c:v>
                </c:pt>
                <c:pt idx="210">
                  <c:v>2519.5933060000002</c:v>
                </c:pt>
                <c:pt idx="211">
                  <c:v>2578.3078829999999</c:v>
                </c:pt>
                <c:pt idx="212">
                  <c:v>2595.7733539999999</c:v>
                </c:pt>
                <c:pt idx="213">
                  <c:v>2602.2645499999999</c:v>
                </c:pt>
                <c:pt idx="214">
                  <c:v>2616.6818170000001</c:v>
                </c:pt>
                <c:pt idx="215">
                  <c:v>2621.7361740000001</c:v>
                </c:pt>
                <c:pt idx="216">
                  <c:v>2627.2971849999999</c:v>
                </c:pt>
                <c:pt idx="217">
                  <c:v>2635.5043949999999</c:v>
                </c:pt>
                <c:pt idx="218">
                  <c:v>2639.3649879999998</c:v>
                </c:pt>
                <c:pt idx="219">
                  <c:v>2628.5349620000002</c:v>
                </c:pt>
                <c:pt idx="220">
                  <c:v>2630.511657</c:v>
                </c:pt>
                <c:pt idx="221">
                  <c:v>2621.3291690000001</c:v>
                </c:pt>
                <c:pt idx="222">
                  <c:v>2623.329025</c:v>
                </c:pt>
                <c:pt idx="223">
                  <c:v>2613.0036260000002</c:v>
                </c:pt>
                <c:pt idx="224">
                  <c:v>2607.8842949999998</c:v>
                </c:pt>
                <c:pt idx="225">
                  <c:v>2650.8474639999999</c:v>
                </c:pt>
                <c:pt idx="226">
                  <c:v>2654.4555449999998</c:v>
                </c:pt>
                <c:pt idx="227">
                  <c:v>2662.5793410000001</c:v>
                </c:pt>
                <c:pt idx="228">
                  <c:v>2673.0127069999999</c:v>
                </c:pt>
                <c:pt idx="229">
                  <c:v>2663.9163370000001</c:v>
                </c:pt>
              </c:numCache>
            </c:numRef>
          </c:yVal>
          <c:smooth val="0"/>
          <c:extLst>
            <c:ext xmlns:c16="http://schemas.microsoft.com/office/drawing/2014/chart" uri="{C3380CC4-5D6E-409C-BE32-E72D297353CC}">
              <c16:uniqueId val="{00000000-16F8-4393-872C-F850D70D674B}"/>
            </c:ext>
          </c:extLst>
        </c:ser>
        <c:dLbls>
          <c:showLegendKey val="0"/>
          <c:showVal val="0"/>
          <c:showCatName val="0"/>
          <c:showSerName val="0"/>
          <c:showPercent val="0"/>
          <c:showBubbleSize val="0"/>
        </c:dLbls>
        <c:axId val="462846656"/>
        <c:axId val="462836488"/>
      </c:scatterChart>
      <c:valAx>
        <c:axId val="462846656"/>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2836488"/>
        <c:crosses val="autoZero"/>
        <c:crossBetween val="midCat"/>
      </c:valAx>
      <c:valAx>
        <c:axId val="462836488"/>
        <c:scaling>
          <c:orientation val="minMax"/>
          <c:max val="3000"/>
          <c:min val="22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28466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'EE_LCC_Ref values_sim. results'!$D$2</c:f>
              <c:strCache>
                <c:ptCount val="1"/>
                <c:pt idx="0">
                  <c:v>Solallén</c:v>
                </c:pt>
              </c:strCache>
            </c:strRef>
          </c:tx>
          <c:spPr>
            <a:ln w="19050" cap="rnd">
              <a:noFill/>
              <a:round/>
            </a:ln>
            <a:effectLst/>
          </c:spPr>
          <c:marker>
            <c:symbol val="circle"/>
            <c:size val="3"/>
            <c:spPr>
              <a:solidFill>
                <a:schemeClr val="tx1"/>
              </a:solidFill>
              <a:ln w="9525">
                <a:solidFill>
                  <a:schemeClr val="tx1"/>
                </a:solidFill>
              </a:ln>
              <a:effectLst/>
            </c:spPr>
          </c:marker>
          <c:yVal>
            <c:numRef>
              <c:f>'EE_LCC_Ref values_sim. results'!$D$3:$D$212</c:f>
              <c:numCache>
                <c:formatCode>0</c:formatCode>
                <c:ptCount val="210"/>
                <c:pt idx="0">
                  <c:v>2676</c:v>
                </c:pt>
                <c:pt idx="1">
                  <c:v>2570</c:v>
                </c:pt>
                <c:pt idx="2">
                  <c:v>2576</c:v>
                </c:pt>
                <c:pt idx="3">
                  <c:v>2565</c:v>
                </c:pt>
                <c:pt idx="4">
                  <c:v>2561</c:v>
                </c:pt>
                <c:pt idx="5">
                  <c:v>2562</c:v>
                </c:pt>
                <c:pt idx="6">
                  <c:v>2572</c:v>
                </c:pt>
                <c:pt idx="7">
                  <c:v>2198</c:v>
                </c:pt>
                <c:pt idx="8">
                  <c:v>2205</c:v>
                </c:pt>
                <c:pt idx="9">
                  <c:v>2205</c:v>
                </c:pt>
                <c:pt idx="10">
                  <c:v>2206</c:v>
                </c:pt>
                <c:pt idx="11">
                  <c:v>2211</c:v>
                </c:pt>
                <c:pt idx="12">
                  <c:v>2216</c:v>
                </c:pt>
                <c:pt idx="13">
                  <c:v>2217</c:v>
                </c:pt>
                <c:pt idx="14">
                  <c:v>2225</c:v>
                </c:pt>
                <c:pt idx="15">
                  <c:v>2225</c:v>
                </c:pt>
                <c:pt idx="16">
                  <c:v>2218</c:v>
                </c:pt>
                <c:pt idx="17">
                  <c:v>2220</c:v>
                </c:pt>
                <c:pt idx="18">
                  <c:v>2224</c:v>
                </c:pt>
                <c:pt idx="19">
                  <c:v>2385</c:v>
                </c:pt>
                <c:pt idx="20">
                  <c:v>2388</c:v>
                </c:pt>
                <c:pt idx="21">
                  <c:v>2562</c:v>
                </c:pt>
                <c:pt idx="22">
                  <c:v>2562</c:v>
                </c:pt>
                <c:pt idx="23">
                  <c:v>2563</c:v>
                </c:pt>
                <c:pt idx="24">
                  <c:v>2563</c:v>
                </c:pt>
                <c:pt idx="25">
                  <c:v>2573</c:v>
                </c:pt>
                <c:pt idx="26">
                  <c:v>2568.2022940000002</c:v>
                </c:pt>
                <c:pt idx="27">
                  <c:v>2569.5591549999999</c:v>
                </c:pt>
                <c:pt idx="28">
                  <c:v>2562.8006249999999</c:v>
                </c:pt>
                <c:pt idx="29">
                  <c:v>2582.9382019999998</c:v>
                </c:pt>
                <c:pt idx="30">
                  <c:v>2576.694391</c:v>
                </c:pt>
                <c:pt idx="31">
                  <c:v>2581.0408480000001</c:v>
                </c:pt>
                <c:pt idx="32">
                  <c:v>2579.8878669999999</c:v>
                </c:pt>
                <c:pt idx="33">
                  <c:v>2575.9047399999999</c:v>
                </c:pt>
                <c:pt idx="34">
                  <c:v>2390.7417329999998</c:v>
                </c:pt>
                <c:pt idx="35">
                  <c:v>2395.188924</c:v>
                </c:pt>
                <c:pt idx="36">
                  <c:v>2403.658719</c:v>
                </c:pt>
                <c:pt idx="37">
                  <c:v>2134.8769910000001</c:v>
                </c:pt>
                <c:pt idx="38">
                  <c:v>2123.6028999999999</c:v>
                </c:pt>
                <c:pt idx="39">
                  <c:v>2121.5562479999999</c:v>
                </c:pt>
                <c:pt idx="40">
                  <c:v>2072.3846669999998</c:v>
                </c:pt>
                <c:pt idx="41">
                  <c:v>2076.591766</c:v>
                </c:pt>
                <c:pt idx="42">
                  <c:v>2897.1907540000002</c:v>
                </c:pt>
                <c:pt idx="43">
                  <c:v>2893.8304870000002</c:v>
                </c:pt>
                <c:pt idx="44">
                  <c:v>2892.473626</c:v>
                </c:pt>
                <c:pt idx="45">
                  <c:v>2459.3407969999998</c:v>
                </c:pt>
                <c:pt idx="46">
                  <c:v>2380.0753070000001</c:v>
                </c:pt>
                <c:pt idx="47">
                  <c:v>2371.5107750000002</c:v>
                </c:pt>
                <c:pt idx="48">
                  <c:v>2370.357794</c:v>
                </c:pt>
                <c:pt idx="49">
                  <c:v>2375.8036080000002</c:v>
                </c:pt>
                <c:pt idx="50">
                  <c:v>2111.5615240000002</c:v>
                </c:pt>
                <c:pt idx="51">
                  <c:v>2111.815623</c:v>
                </c:pt>
                <c:pt idx="52">
                  <c:v>2107.4691659999999</c:v>
                </c:pt>
                <c:pt idx="53">
                  <c:v>2111.0146890000001</c:v>
                </c:pt>
                <c:pt idx="54">
                  <c:v>2105.0752440000001</c:v>
                </c:pt>
                <c:pt idx="55">
                  <c:v>2106.0162070000001</c:v>
                </c:pt>
                <c:pt idx="56">
                  <c:v>2105.8735579999998</c:v>
                </c:pt>
                <c:pt idx="57">
                  <c:v>2107.8969860000002</c:v>
                </c:pt>
                <c:pt idx="58">
                  <c:v>2119.171077</c:v>
                </c:pt>
                <c:pt idx="59">
                  <c:v>2110.1177659999998</c:v>
                </c:pt>
                <c:pt idx="60">
                  <c:v>2117.9655550000002</c:v>
                </c:pt>
                <c:pt idx="61">
                  <c:v>2113.9824269999999</c:v>
                </c:pt>
                <c:pt idx="62">
                  <c:v>2107.2238969999999</c:v>
                </c:pt>
                <c:pt idx="63">
                  <c:v>2397.3513790000002</c:v>
                </c:pt>
                <c:pt idx="64">
                  <c:v>2391.1075689999998</c:v>
                </c:pt>
                <c:pt idx="65">
                  <c:v>2397.8660989999998</c:v>
                </c:pt>
                <c:pt idx="66">
                  <c:v>2402.3132909999999</c:v>
                </c:pt>
                <c:pt idx="67">
                  <c:v>2394.2876729999998</c:v>
                </c:pt>
                <c:pt idx="68">
                  <c:v>2129.3231059999998</c:v>
                </c:pt>
                <c:pt idx="69">
                  <c:v>2133.3062329999998</c:v>
                </c:pt>
                <c:pt idx="70">
                  <c:v>2132.2733950000002</c:v>
                </c:pt>
                <c:pt idx="71">
                  <c:v>2138.0940639999999</c:v>
                </c:pt>
                <c:pt idx="72">
                  <c:v>2140.0526140000002</c:v>
                </c:pt>
                <c:pt idx="73">
                  <c:v>2139.9559210000002</c:v>
                </c:pt>
                <c:pt idx="74">
                  <c:v>2135.609465</c:v>
                </c:pt>
                <c:pt idx="75">
                  <c:v>2144.2024660000002</c:v>
                </c:pt>
                <c:pt idx="76">
                  <c:v>2132.928375</c:v>
                </c:pt>
                <c:pt idx="77">
                  <c:v>2236.916878</c:v>
                </c:pt>
                <c:pt idx="78">
                  <c:v>2233.9469340000001</c:v>
                </c:pt>
                <c:pt idx="79">
                  <c:v>2242.6647269999999</c:v>
                </c:pt>
                <c:pt idx="80">
                  <c:v>2193.6231520000001</c:v>
                </c:pt>
                <c:pt idx="81">
                  <c:v>2193.87725</c:v>
                </c:pt>
                <c:pt idx="82">
                  <c:v>2194.3731069999999</c:v>
                </c:pt>
                <c:pt idx="83">
                  <c:v>2195.5260880000001</c:v>
                </c:pt>
                <c:pt idx="84">
                  <c:v>3477.6737699999999</c:v>
                </c:pt>
                <c:pt idx="85">
                  <c:v>3522.08601</c:v>
                </c:pt>
                <c:pt idx="86">
                  <c:v>3524.2833780000001</c:v>
                </c:pt>
                <c:pt idx="87">
                  <c:v>3528.2665050000001</c:v>
                </c:pt>
                <c:pt idx="88">
                  <c:v>3535.7461149999999</c:v>
                </c:pt>
                <c:pt idx="89">
                  <c:v>3536.8990950000002</c:v>
                </c:pt>
                <c:pt idx="90">
                  <c:v>3542.2264919999998</c:v>
                </c:pt>
                <c:pt idx="91">
                  <c:v>3433.8345340000001</c:v>
                </c:pt>
                <c:pt idx="92">
                  <c:v>3440.5930640000001</c:v>
                </c:pt>
                <c:pt idx="93">
                  <c:v>2713.7927239999999</c:v>
                </c:pt>
                <c:pt idx="94">
                  <c:v>2696.6795780000002</c:v>
                </c:pt>
                <c:pt idx="95">
                  <c:v>2697.4302619999999</c:v>
                </c:pt>
                <c:pt idx="96">
                  <c:v>2707.4996379999998</c:v>
                </c:pt>
                <c:pt idx="97">
                  <c:v>2707.7839220000001</c:v>
                </c:pt>
                <c:pt idx="98">
                  <c:v>2706.5736310000002</c:v>
                </c:pt>
                <c:pt idx="99">
                  <c:v>2695.29954</c:v>
                </c:pt>
                <c:pt idx="100">
                  <c:v>2677.7210890000001</c:v>
                </c:pt>
                <c:pt idx="101">
                  <c:v>2673.374632</c:v>
                </c:pt>
                <c:pt idx="102">
                  <c:v>2677.0742730000002</c:v>
                </c:pt>
                <c:pt idx="103">
                  <c:v>2672.7346579999999</c:v>
                </c:pt>
                <c:pt idx="104">
                  <c:v>2254.7376490000001</c:v>
                </c:pt>
                <c:pt idx="105">
                  <c:v>2513.7169589999999</c:v>
                </c:pt>
                <c:pt idx="106">
                  <c:v>2517.8613660000001</c:v>
                </c:pt>
                <c:pt idx="107">
                  <c:v>2516.7083849999999</c:v>
                </c:pt>
                <c:pt idx="108">
                  <c:v>2527.9824760000001</c:v>
                </c:pt>
                <c:pt idx="109">
                  <c:v>2518.7599340000002</c:v>
                </c:pt>
                <c:pt idx="110">
                  <c:v>2522.7430610000001</c:v>
                </c:pt>
                <c:pt idx="111">
                  <c:v>2526.919883</c:v>
                </c:pt>
                <c:pt idx="112">
                  <c:v>2533.6784130000001</c:v>
                </c:pt>
                <c:pt idx="113">
                  <c:v>2533.5258509999999</c:v>
                </c:pt>
                <c:pt idx="114">
                  <c:v>2641.1785669999999</c:v>
                </c:pt>
                <c:pt idx="115">
                  <c:v>2639.0145189999998</c:v>
                </c:pt>
                <c:pt idx="116">
                  <c:v>2640.8456590000001</c:v>
                </c:pt>
                <c:pt idx="117">
                  <c:v>2650.2332230000002</c:v>
                </c:pt>
                <c:pt idx="118">
                  <c:v>2932.6403599999999</c:v>
                </c:pt>
                <c:pt idx="119">
                  <c:v>2388.9358860000002</c:v>
                </c:pt>
                <c:pt idx="120">
                  <c:v>2400.5251960000001</c:v>
                </c:pt>
                <c:pt idx="121">
                  <c:v>2399.991258</c:v>
                </c:pt>
                <c:pt idx="122">
                  <c:v>2401.083995</c:v>
                </c:pt>
                <c:pt idx="123">
                  <c:v>2384.3285150000002</c:v>
                </c:pt>
                <c:pt idx="124">
                  <c:v>2378.5477230000001</c:v>
                </c:pt>
                <c:pt idx="125">
                  <c:v>2374.201266</c:v>
                </c:pt>
                <c:pt idx="126">
                  <c:v>2826.1137480000002</c:v>
                </c:pt>
                <c:pt idx="127">
                  <c:v>2825.6361120000001</c:v>
                </c:pt>
                <c:pt idx="128">
                  <c:v>2829.975727</c:v>
                </c:pt>
                <c:pt idx="129">
                  <c:v>2863.9884280000001</c:v>
                </c:pt>
                <c:pt idx="130">
                  <c:v>2568.48344</c:v>
                </c:pt>
                <c:pt idx="131">
                  <c:v>2557.2093490000002</c:v>
                </c:pt>
                <c:pt idx="132">
                  <c:v>2567.278726</c:v>
                </c:pt>
                <c:pt idx="133">
                  <c:v>2566.0684339999998</c:v>
                </c:pt>
                <c:pt idx="134">
                  <c:v>2673.2191130000001</c:v>
                </c:pt>
                <c:pt idx="135">
                  <c:v>2680.6987220000001</c:v>
                </c:pt>
                <c:pt idx="136">
                  <c:v>2673.4489119999998</c:v>
                </c:pt>
                <c:pt idx="137">
                  <c:v>2670.9790739999999</c:v>
                </c:pt>
                <c:pt idx="138">
                  <c:v>2675.325531</c:v>
                </c:pt>
                <c:pt idx="139">
                  <c:v>2685.8070910000001</c:v>
                </c:pt>
                <c:pt idx="140">
                  <c:v>2691.1344869999998</c:v>
                </c:pt>
                <c:pt idx="141">
                  <c:v>2265.8920779999999</c:v>
                </c:pt>
                <c:pt idx="142">
                  <c:v>2261.9089509999999</c:v>
                </c:pt>
                <c:pt idx="143">
                  <c:v>2268.6674819999998</c:v>
                </c:pt>
                <c:pt idx="144">
                  <c:v>2269.3082079999999</c:v>
                </c:pt>
                <c:pt idx="145">
                  <c:v>2270.5585430000001</c:v>
                </c:pt>
                <c:pt idx="146">
                  <c:v>2269.4055619999999</c:v>
                </c:pt>
                <c:pt idx="147">
                  <c:v>3390.7339689999999</c:v>
                </c:pt>
                <c:pt idx="148">
                  <c:v>3402.497014</c:v>
                </c:pt>
                <c:pt idx="149">
                  <c:v>3401.5624210000001</c:v>
                </c:pt>
                <c:pt idx="150">
                  <c:v>3390.2883299999999</c:v>
                </c:pt>
                <c:pt idx="151">
                  <c:v>3377.0314010000002</c:v>
                </c:pt>
                <c:pt idx="152">
                  <c:v>3370.2728710000001</c:v>
                </c:pt>
                <c:pt idx="153">
                  <c:v>3365.926414</c:v>
                </c:pt>
                <c:pt idx="154">
                  <c:v>3255.1552139999999</c:v>
                </c:pt>
                <c:pt idx="155">
                  <c:v>2650.1960640000002</c:v>
                </c:pt>
                <c:pt idx="156">
                  <c:v>2665.190439</c:v>
                </c:pt>
                <c:pt idx="157">
                  <c:v>2666.6553520000002</c:v>
                </c:pt>
                <c:pt idx="158">
                  <c:v>2667.4060359999999</c:v>
                </c:pt>
                <c:pt idx="159">
                  <c:v>2662.8456900000001</c:v>
                </c:pt>
                <c:pt idx="160">
                  <c:v>2663.9986699999999</c:v>
                </c:pt>
                <c:pt idx="161">
                  <c:v>2668.1430780000001</c:v>
                </c:pt>
                <c:pt idx="162">
                  <c:v>2666.9327859999999</c:v>
                </c:pt>
                <c:pt idx="163">
                  <c:v>2656.561584</c:v>
                </c:pt>
                <c:pt idx="164">
                  <c:v>2674.8741660000001</c:v>
                </c:pt>
                <c:pt idx="165">
                  <c:v>2249.514369</c:v>
                </c:pt>
                <c:pt idx="166">
                  <c:v>2253.497496</c:v>
                </c:pt>
                <c:pt idx="167">
                  <c:v>2248.0230980000001</c:v>
                </c:pt>
                <c:pt idx="168">
                  <c:v>2760.2726109999999</c:v>
                </c:pt>
                <c:pt idx="169">
                  <c:v>2756.1282030000002</c:v>
                </c:pt>
                <c:pt idx="170">
                  <c:v>2757.542066</c:v>
                </c:pt>
                <c:pt idx="171">
                  <c:v>3369.1772599999999</c:v>
                </c:pt>
                <c:pt idx="172">
                  <c:v>3380.4513510000002</c:v>
                </c:pt>
                <c:pt idx="173">
                  <c:v>3381.3859430000002</c:v>
                </c:pt>
                <c:pt idx="174">
                  <c:v>3388.1444729999998</c:v>
                </c:pt>
                <c:pt idx="175">
                  <c:v>3389.2705000000001</c:v>
                </c:pt>
                <c:pt idx="176">
                  <c:v>3383.9431039999999</c:v>
                </c:pt>
                <c:pt idx="177">
                  <c:v>3422.8566850000002</c:v>
                </c:pt>
                <c:pt idx="178">
                  <c:v>3409.5997560000001</c:v>
                </c:pt>
                <c:pt idx="179">
                  <c:v>3353.3396579999999</c:v>
                </c:pt>
                <c:pt idx="180">
                  <c:v>3425.8777439999999</c:v>
                </c:pt>
                <c:pt idx="181">
                  <c:v>3418.398134</c:v>
                </c:pt>
                <c:pt idx="182">
                  <c:v>3419.5511150000002</c:v>
                </c:pt>
                <c:pt idx="183">
                  <c:v>2594.989219</c:v>
                </c:pt>
                <c:pt idx="184">
                  <c:v>2599.3356749999998</c:v>
                </c:pt>
                <c:pt idx="185">
                  <c:v>2595.3525479999998</c:v>
                </c:pt>
                <c:pt idx="186">
                  <c:v>2604.9257560000001</c:v>
                </c:pt>
                <c:pt idx="187">
                  <c:v>2603.67542</c:v>
                </c:pt>
                <c:pt idx="188">
                  <c:v>2541.9517179999998</c:v>
                </c:pt>
                <c:pt idx="189">
                  <c:v>2449.9432360000001</c:v>
                </c:pt>
                <c:pt idx="190">
                  <c:v>2461.2173269999998</c:v>
                </c:pt>
                <c:pt idx="191">
                  <c:v>2446.9262490000001</c:v>
                </c:pt>
                <c:pt idx="192">
                  <c:v>2443.8552759999998</c:v>
                </c:pt>
                <c:pt idx="193">
                  <c:v>2450.6138070000002</c:v>
                </c:pt>
                <c:pt idx="194">
                  <c:v>2460.4333329999999</c:v>
                </c:pt>
                <c:pt idx="195">
                  <c:v>2461.128647</c:v>
                </c:pt>
                <c:pt idx="196">
                  <c:v>2469.2425229999999</c:v>
                </c:pt>
                <c:pt idx="197">
                  <c:v>2887.6433710000001</c:v>
                </c:pt>
                <c:pt idx="198">
                  <c:v>2891.6264980000001</c:v>
                </c:pt>
                <c:pt idx="199">
                  <c:v>2892.2691559999998</c:v>
                </c:pt>
                <c:pt idx="200">
                  <c:v>2893.422137</c:v>
                </c:pt>
                <c:pt idx="201">
                  <c:v>2884.3062100000002</c:v>
                </c:pt>
                <c:pt idx="202">
                  <c:v>2369.6633940000002</c:v>
                </c:pt>
                <c:pt idx="203">
                  <c:v>2364.199478</c:v>
                </c:pt>
                <c:pt idx="204">
                  <c:v>2315.8052729999999</c:v>
                </c:pt>
                <c:pt idx="205">
                  <c:v>2295.3926839999999</c:v>
                </c:pt>
                <c:pt idx="206">
                  <c:v>2295.8885409999998</c:v>
                </c:pt>
                <c:pt idx="207">
                  <c:v>2299.434064</c:v>
                </c:pt>
                <c:pt idx="208">
                  <c:v>2295.0876069999999</c:v>
                </c:pt>
                <c:pt idx="209">
                  <c:v>2296.0285699999999</c:v>
                </c:pt>
              </c:numCache>
            </c:numRef>
          </c:yVal>
          <c:smooth val="0"/>
          <c:extLst>
            <c:ext xmlns:c16="http://schemas.microsoft.com/office/drawing/2014/chart" uri="{C3380CC4-5D6E-409C-BE32-E72D297353CC}">
              <c16:uniqueId val="{00000000-36F0-45C5-A436-80EACEAFFDDE}"/>
            </c:ext>
          </c:extLst>
        </c:ser>
        <c:dLbls>
          <c:showLegendKey val="0"/>
          <c:showVal val="0"/>
          <c:showCatName val="0"/>
          <c:showSerName val="0"/>
          <c:showPercent val="0"/>
          <c:showBubbleSize val="0"/>
        </c:dLbls>
        <c:axId val="540749728"/>
        <c:axId val="540752352"/>
      </c:scatterChart>
      <c:valAx>
        <c:axId val="540749728"/>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52352"/>
        <c:crosses val="autoZero"/>
        <c:crossBetween val="midCat"/>
      </c:valAx>
      <c:valAx>
        <c:axId val="5407523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97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'EE_LCC_Ref values_sim. results'!$J$2</c:f>
              <c:strCache>
                <c:ptCount val="1"/>
                <c:pt idx="0">
                  <c:v>Résidence Alizari</c:v>
                </c:pt>
              </c:strCache>
            </c:strRef>
          </c:tx>
          <c:spPr>
            <a:ln w="25400" cap="rnd">
              <a:noFill/>
              <a:round/>
            </a:ln>
            <a:effectLst/>
          </c:spPr>
          <c:marker>
            <c:symbol val="circle"/>
            <c:size val="3"/>
            <c:spPr>
              <a:solidFill>
                <a:schemeClr val="tx1"/>
              </a:solidFill>
              <a:ln w="9525">
                <a:solidFill>
                  <a:schemeClr val="tx1"/>
                </a:solidFill>
              </a:ln>
              <a:effectLst/>
            </c:spPr>
          </c:marker>
          <c:yVal>
            <c:numRef>
              <c:f>'EE_LCC_Ref values_sim. results'!$J$3:$J$212</c:f>
              <c:numCache>
                <c:formatCode>0</c:formatCode>
                <c:ptCount val="210"/>
                <c:pt idx="0">
                  <c:v>2374</c:v>
                </c:pt>
                <c:pt idx="1">
                  <c:v>2411</c:v>
                </c:pt>
                <c:pt idx="2">
                  <c:v>2418</c:v>
                </c:pt>
                <c:pt idx="3">
                  <c:v>2438</c:v>
                </c:pt>
                <c:pt idx="4">
                  <c:v>2943</c:v>
                </c:pt>
                <c:pt idx="5">
                  <c:v>2271</c:v>
                </c:pt>
                <c:pt idx="6">
                  <c:v>2273</c:v>
                </c:pt>
                <c:pt idx="7">
                  <c:v>2264</c:v>
                </c:pt>
                <c:pt idx="8">
                  <c:v>2342</c:v>
                </c:pt>
                <c:pt idx="9">
                  <c:v>2333</c:v>
                </c:pt>
                <c:pt idx="10">
                  <c:v>2328</c:v>
                </c:pt>
                <c:pt idx="11">
                  <c:v>2322</c:v>
                </c:pt>
                <c:pt idx="12">
                  <c:v>2327</c:v>
                </c:pt>
                <c:pt idx="13">
                  <c:v>2381</c:v>
                </c:pt>
                <c:pt idx="14">
                  <c:v>2373</c:v>
                </c:pt>
                <c:pt idx="15">
                  <c:v>2388</c:v>
                </c:pt>
                <c:pt idx="16">
                  <c:v>2382</c:v>
                </c:pt>
                <c:pt idx="17">
                  <c:v>2414.2457049999998</c:v>
                </c:pt>
                <c:pt idx="18">
                  <c:v>2432.0458720000001</c:v>
                </c:pt>
                <c:pt idx="19">
                  <c:v>2430.2140180000001</c:v>
                </c:pt>
                <c:pt idx="20">
                  <c:v>2426.9437440000002</c:v>
                </c:pt>
                <c:pt idx="21">
                  <c:v>2416</c:v>
                </c:pt>
                <c:pt idx="22">
                  <c:v>2280</c:v>
                </c:pt>
                <c:pt idx="23">
                  <c:v>2289</c:v>
                </c:pt>
                <c:pt idx="24">
                  <c:v>2292</c:v>
                </c:pt>
                <c:pt idx="25">
                  <c:v>2298</c:v>
                </c:pt>
                <c:pt idx="26">
                  <c:v>2125</c:v>
                </c:pt>
                <c:pt idx="27">
                  <c:v>2107</c:v>
                </c:pt>
                <c:pt idx="28">
                  <c:v>2509</c:v>
                </c:pt>
                <c:pt idx="29">
                  <c:v>2514</c:v>
                </c:pt>
                <c:pt idx="30">
                  <c:v>2519</c:v>
                </c:pt>
                <c:pt idx="31">
                  <c:v>2517</c:v>
                </c:pt>
                <c:pt idx="32">
                  <c:v>2498</c:v>
                </c:pt>
                <c:pt idx="33">
                  <c:v>2493</c:v>
                </c:pt>
                <c:pt idx="34">
                  <c:v>2489</c:v>
                </c:pt>
                <c:pt idx="35">
                  <c:v>2496</c:v>
                </c:pt>
                <c:pt idx="36">
                  <c:v>2494</c:v>
                </c:pt>
                <c:pt idx="37">
                  <c:v>2505</c:v>
                </c:pt>
                <c:pt idx="38">
                  <c:v>2512</c:v>
                </c:pt>
                <c:pt idx="39">
                  <c:v>2551</c:v>
                </c:pt>
                <c:pt idx="40">
                  <c:v>2574</c:v>
                </c:pt>
                <c:pt idx="41">
                  <c:v>2583</c:v>
                </c:pt>
                <c:pt idx="42">
                  <c:v>2526</c:v>
                </c:pt>
                <c:pt idx="43">
                  <c:v>2659</c:v>
                </c:pt>
                <c:pt idx="44">
                  <c:v>2305</c:v>
                </c:pt>
                <c:pt idx="45">
                  <c:v>2299</c:v>
                </c:pt>
                <c:pt idx="46">
                  <c:v>2641</c:v>
                </c:pt>
                <c:pt idx="47">
                  <c:v>2633</c:v>
                </c:pt>
                <c:pt idx="48">
                  <c:v>2735</c:v>
                </c:pt>
                <c:pt idx="49">
                  <c:v>2730</c:v>
                </c:pt>
                <c:pt idx="50">
                  <c:v>2728</c:v>
                </c:pt>
                <c:pt idx="51">
                  <c:v>2791.9451410000001</c:v>
                </c:pt>
                <c:pt idx="52">
                  <c:v>4049.8384839999999</c:v>
                </c:pt>
                <c:pt idx="53">
                  <c:v>4057.1861819999999</c:v>
                </c:pt>
                <c:pt idx="54">
                  <c:v>4052.7094710000001</c:v>
                </c:pt>
                <c:pt idx="55">
                  <c:v>4034.9093039999998</c:v>
                </c:pt>
                <c:pt idx="56">
                  <c:v>4024.8297379999999</c:v>
                </c:pt>
                <c:pt idx="57">
                  <c:v>4034.0122259999998</c:v>
                </c:pt>
                <c:pt idx="58">
                  <c:v>4027.5210310000002</c:v>
                </c:pt>
                <c:pt idx="59">
                  <c:v>3883.3079440000001</c:v>
                </c:pt>
                <c:pt idx="60">
                  <c:v>3872.477918</c:v>
                </c:pt>
                <c:pt idx="61">
                  <c:v>3866.9169080000001</c:v>
                </c:pt>
                <c:pt idx="62">
                  <c:v>3940.5398209999998</c:v>
                </c:pt>
                <c:pt idx="63">
                  <c:v>3969.6724210000002</c:v>
                </c:pt>
                <c:pt idx="64">
                  <c:v>3861.8993989999999</c:v>
                </c:pt>
                <c:pt idx="65">
                  <c:v>3848.954244</c:v>
                </c:pt>
                <c:pt idx="66">
                  <c:v>2693.5789639999998</c:v>
                </c:pt>
                <c:pt idx="67">
                  <c:v>2720.4865709999999</c:v>
                </c:pt>
                <c:pt idx="68">
                  <c:v>2722.2290640000001</c:v>
                </c:pt>
                <c:pt idx="69">
                  <c:v>2583.9166030000001</c:v>
                </c:pt>
                <c:pt idx="70">
                  <c:v>2580.657682</c:v>
                </c:pt>
                <c:pt idx="71">
                  <c:v>2523.1263199999999</c:v>
                </c:pt>
                <c:pt idx="72">
                  <c:v>2533.2420889999999</c:v>
                </c:pt>
                <c:pt idx="73">
                  <c:v>2551.0422560000002</c:v>
                </c:pt>
                <c:pt idx="74">
                  <c:v>2124.1229119999998</c:v>
                </c:pt>
                <c:pt idx="75">
                  <c:v>2130.6141080000002</c:v>
                </c:pt>
                <c:pt idx="76">
                  <c:v>2132.3644859999999</c:v>
                </c:pt>
                <c:pt idx="77">
                  <c:v>2123.181998</c:v>
                </c:pt>
                <c:pt idx="78">
                  <c:v>2120.0571770000001</c:v>
                </c:pt>
                <c:pt idx="79">
                  <c:v>2125.267163</c:v>
                </c:pt>
                <c:pt idx="80">
                  <c:v>2101.9874650000002</c:v>
                </c:pt>
                <c:pt idx="81">
                  <c:v>2096.9331080000002</c:v>
                </c:pt>
                <c:pt idx="82">
                  <c:v>2107.7631339999998</c:v>
                </c:pt>
                <c:pt idx="83">
                  <c:v>2330.3803699999999</c:v>
                </c:pt>
                <c:pt idx="84">
                  <c:v>2294.7973809999999</c:v>
                </c:pt>
                <c:pt idx="85">
                  <c:v>2301.8330930000002</c:v>
                </c:pt>
                <c:pt idx="86">
                  <c:v>2296.272082</c:v>
                </c:pt>
                <c:pt idx="87">
                  <c:v>2291.0515489999998</c:v>
                </c:pt>
                <c:pt idx="88">
                  <c:v>2325.3155940000001</c:v>
                </c:pt>
                <c:pt idx="89">
                  <c:v>2317.17508</c:v>
                </c:pt>
                <c:pt idx="90">
                  <c:v>2312.120723</c:v>
                </c:pt>
                <c:pt idx="91">
                  <c:v>2329.9208899999999</c:v>
                </c:pt>
                <c:pt idx="92">
                  <c:v>2331.4604639999998</c:v>
                </c:pt>
                <c:pt idx="93">
                  <c:v>2385.345781</c:v>
                </c:pt>
                <c:pt idx="94">
                  <c:v>2380.4102750000002</c:v>
                </c:pt>
                <c:pt idx="95">
                  <c:v>2357.8284370000001</c:v>
                </c:pt>
                <c:pt idx="96">
                  <c:v>2399.718421</c:v>
                </c:pt>
                <c:pt idx="97">
                  <c:v>2388.8883949999999</c:v>
                </c:pt>
                <c:pt idx="98">
                  <c:v>2494.591664</c:v>
                </c:pt>
                <c:pt idx="99">
                  <c:v>2485.4091760000001</c:v>
                </c:pt>
                <c:pt idx="100">
                  <c:v>2478.9179810000001</c:v>
                </c:pt>
                <c:pt idx="101">
                  <c:v>2482.5612959999999</c:v>
                </c:pt>
                <c:pt idx="102">
                  <c:v>2477.9250539999998</c:v>
                </c:pt>
                <c:pt idx="103">
                  <c:v>2475.884239</c:v>
                </c:pt>
                <c:pt idx="104">
                  <c:v>3294.2281830000002</c:v>
                </c:pt>
                <c:pt idx="105">
                  <c:v>3350.6206179999999</c:v>
                </c:pt>
                <c:pt idx="106">
                  <c:v>3363.5657729999998</c:v>
                </c:pt>
                <c:pt idx="107">
                  <c:v>3373.6453390000001</c:v>
                </c:pt>
                <c:pt idx="108">
                  <c:v>4898.6070170000003</c:v>
                </c:pt>
                <c:pt idx="109">
                  <c:v>4904.168028</c:v>
                </c:pt>
                <c:pt idx="110">
                  <c:v>2742.6724789999998</c:v>
                </c:pt>
                <c:pt idx="111">
                  <c:v>2746.6483459999999</c:v>
                </c:pt>
                <c:pt idx="112">
                  <c:v>2806.3217669999999</c:v>
                </c:pt>
                <c:pt idx="113">
                  <c:v>2820.5006370000001</c:v>
                </c:pt>
                <c:pt idx="114">
                  <c:v>2809.670611</c:v>
                </c:pt>
                <c:pt idx="115">
                  <c:v>2814.724968</c:v>
                </c:pt>
                <c:pt idx="116">
                  <c:v>2820.2859790000002</c:v>
                </c:pt>
                <c:pt idx="117">
                  <c:v>2686.3526660000002</c:v>
                </c:pt>
                <c:pt idx="118">
                  <c:v>3641.8275429999999</c:v>
                </c:pt>
                <c:pt idx="119">
                  <c:v>3649.7040480000001</c:v>
                </c:pt>
                <c:pt idx="120">
                  <c:v>2579.4959680000002</c:v>
                </c:pt>
                <c:pt idx="121">
                  <c:v>2597.296135</c:v>
                </c:pt>
                <c:pt idx="122">
                  <c:v>2589.7180130000002</c:v>
                </c:pt>
                <c:pt idx="123">
                  <c:v>2586.3418259999999</c:v>
                </c:pt>
                <c:pt idx="124">
                  <c:v>2579.8506299999999</c:v>
                </c:pt>
                <c:pt idx="125">
                  <c:v>2584.200566</c:v>
                </c:pt>
                <c:pt idx="126">
                  <c:v>2534.68003</c:v>
                </c:pt>
                <c:pt idx="127">
                  <c:v>2599.8314489999998</c:v>
                </c:pt>
                <c:pt idx="128">
                  <c:v>2608.8673920000001</c:v>
                </c:pt>
                <c:pt idx="129">
                  <c:v>2557.4773209999998</c:v>
                </c:pt>
                <c:pt idx="130">
                  <c:v>2559.2276999999999</c:v>
                </c:pt>
                <c:pt idx="131">
                  <c:v>2550.045212</c:v>
                </c:pt>
                <c:pt idx="132">
                  <c:v>2423.596638</c:v>
                </c:pt>
                <c:pt idx="133">
                  <c:v>2425.618035</c:v>
                </c:pt>
                <c:pt idx="134">
                  <c:v>2395.9690099999998</c:v>
                </c:pt>
                <c:pt idx="135">
                  <c:v>2433.4858389999999</c:v>
                </c:pt>
                <c:pt idx="136">
                  <c:v>2451.2860059999998</c:v>
                </c:pt>
                <c:pt idx="137">
                  <c:v>2395.1117810000001</c:v>
                </c:pt>
                <c:pt idx="138">
                  <c:v>2156.0304390000001</c:v>
                </c:pt>
                <c:pt idx="139">
                  <c:v>2150.809906</c:v>
                </c:pt>
                <c:pt idx="140">
                  <c:v>2145.755549</c:v>
                </c:pt>
                <c:pt idx="141">
                  <c:v>2143.4036259999998</c:v>
                </c:pt>
                <c:pt idx="142">
                  <c:v>2139.9879000000001</c:v>
                </c:pt>
                <c:pt idx="143">
                  <c:v>2606.1752280000001</c:v>
                </c:pt>
                <c:pt idx="144">
                  <c:v>2596.9927389999998</c:v>
                </c:pt>
                <c:pt idx="145">
                  <c:v>2599.219834</c:v>
                </c:pt>
                <c:pt idx="146">
                  <c:v>2605.7110299999999</c:v>
                </c:pt>
                <c:pt idx="147">
                  <c:v>2594.2141470000001</c:v>
                </c:pt>
                <c:pt idx="148">
                  <c:v>2467.9130610000002</c:v>
                </c:pt>
                <c:pt idx="149">
                  <c:v>2475.789565</c:v>
                </c:pt>
                <c:pt idx="150">
                  <c:v>2470.2285539999998</c:v>
                </c:pt>
                <c:pt idx="151">
                  <c:v>2481.0585799999999</c:v>
                </c:pt>
                <c:pt idx="152">
                  <c:v>2470.5349390000001</c:v>
                </c:pt>
                <c:pt idx="153">
                  <c:v>2436.335079</c:v>
                </c:pt>
                <c:pt idx="154">
                  <c:v>2736.414291</c:v>
                </c:pt>
                <c:pt idx="155">
                  <c:v>2739.67373</c:v>
                </c:pt>
                <c:pt idx="156">
                  <c:v>2746.164925</c:v>
                </c:pt>
                <c:pt idx="157">
                  <c:v>2708.0554510000002</c:v>
                </c:pt>
                <c:pt idx="158">
                  <c:v>2725.855618</c:v>
                </c:pt>
                <c:pt idx="159">
                  <c:v>2225.2241159999999</c:v>
                </c:pt>
                <c:pt idx="160">
                  <c:v>2223.8113269999999</c:v>
                </c:pt>
                <c:pt idx="161">
                  <c:v>2220.330911</c:v>
                </c:pt>
                <c:pt idx="162">
                  <c:v>2629.9058519999999</c:v>
                </c:pt>
                <c:pt idx="163">
                  <c:v>2639.0883399999998</c:v>
                </c:pt>
                <c:pt idx="164">
                  <c:v>2628.2583140000002</c:v>
                </c:pt>
                <c:pt idx="165">
                  <c:v>2619.6429720000001</c:v>
                </c:pt>
                <c:pt idx="166">
                  <c:v>2527.5076130000002</c:v>
                </c:pt>
                <c:pt idx="167">
                  <c:v>2522.4532549999999</c:v>
                </c:pt>
                <c:pt idx="168">
                  <c:v>2516.892245</c:v>
                </c:pt>
                <c:pt idx="169">
                  <c:v>2451.305527</c:v>
                </c:pt>
                <c:pt idx="170">
                  <c:v>2536.693487</c:v>
                </c:pt>
                <c:pt idx="171">
                  <c:v>2534.861633</c:v>
                </c:pt>
                <c:pt idx="172">
                  <c:v>2527.4984260000001</c:v>
                </c:pt>
                <c:pt idx="173">
                  <c:v>2473.7162779999999</c:v>
                </c:pt>
                <c:pt idx="174">
                  <c:v>2457.6510629999998</c:v>
                </c:pt>
                <c:pt idx="175">
                  <c:v>2453.7364259999999</c:v>
                </c:pt>
                <c:pt idx="176">
                  <c:v>2445.8257389999999</c:v>
                </c:pt>
                <c:pt idx="177">
                  <c:v>2443.784924</c:v>
                </c:pt>
                <c:pt idx="178">
                  <c:v>2441.5375260000001</c:v>
                </c:pt>
                <c:pt idx="179">
                  <c:v>2436.4831680000002</c:v>
                </c:pt>
                <c:pt idx="180">
                  <c:v>2442.5163080000002</c:v>
                </c:pt>
                <c:pt idx="181">
                  <c:v>2450.7194380000001</c:v>
                </c:pt>
                <c:pt idx="182">
                  <c:v>3252.0472519999998</c:v>
                </c:pt>
                <c:pt idx="183">
                  <c:v>3306.6502190000001</c:v>
                </c:pt>
                <c:pt idx="184">
                  <c:v>3399.0002129999998</c:v>
                </c:pt>
                <c:pt idx="185">
                  <c:v>3392.5090169999999</c:v>
                </c:pt>
                <c:pt idx="186">
                  <c:v>3374.70885</c:v>
                </c:pt>
                <c:pt idx="187">
                  <c:v>3383.8913379999999</c:v>
                </c:pt>
                <c:pt idx="188">
                  <c:v>3314.6712510000002</c:v>
                </c:pt>
                <c:pt idx="189">
                  <c:v>3241.0483370000002</c:v>
                </c:pt>
                <c:pt idx="190">
                  <c:v>3228.1031830000002</c:v>
                </c:pt>
                <c:pt idx="191">
                  <c:v>3225.057773</c:v>
                </c:pt>
                <c:pt idx="192">
                  <c:v>3229.5344829999999</c:v>
                </c:pt>
                <c:pt idx="193">
                  <c:v>3057.2092969999999</c:v>
                </c:pt>
                <c:pt idx="194">
                  <c:v>4485.10844</c:v>
                </c:pt>
                <c:pt idx="195">
                  <c:v>4495.9384659999996</c:v>
                </c:pt>
                <c:pt idx="196">
                  <c:v>4501.4994770000003</c:v>
                </c:pt>
                <c:pt idx="197">
                  <c:v>4431.9695410000004</c:v>
                </c:pt>
                <c:pt idx="198">
                  <c:v>2489.474631</c:v>
                </c:pt>
                <c:pt idx="199">
                  <c:v>2543.3599479999998</c:v>
                </c:pt>
                <c:pt idx="200">
                  <c:v>2550.7372789999999</c:v>
                </c:pt>
                <c:pt idx="201">
                  <c:v>2548.1972799999999</c:v>
                </c:pt>
                <c:pt idx="202">
                  <c:v>2559.027306</c:v>
                </c:pt>
                <c:pt idx="203">
                  <c:v>3573.5176839999999</c:v>
                </c:pt>
                <c:pt idx="204">
                  <c:v>2883.942697</c:v>
                </c:pt>
                <c:pt idx="205">
                  <c:v>2872.861414</c:v>
                </c:pt>
                <c:pt idx="206">
                  <c:v>2875.008002</c:v>
                </c:pt>
                <c:pt idx="207">
                  <c:v>2868.5168060000001</c:v>
                </c:pt>
                <c:pt idx="208">
                  <c:v>2874.0778169999999</c:v>
                </c:pt>
                <c:pt idx="209">
                  <c:v>2865.404047</c:v>
                </c:pt>
              </c:numCache>
            </c:numRef>
          </c:yVal>
          <c:smooth val="0"/>
          <c:extLst>
            <c:ext xmlns:c16="http://schemas.microsoft.com/office/drawing/2014/chart" uri="{C3380CC4-5D6E-409C-BE32-E72D297353CC}">
              <c16:uniqueId val="{00000000-B239-4887-A830-C3D4EE2D8B7A}"/>
            </c:ext>
          </c:extLst>
        </c:ser>
        <c:dLbls>
          <c:showLegendKey val="0"/>
          <c:showVal val="0"/>
          <c:showCatName val="0"/>
          <c:showSerName val="0"/>
          <c:showPercent val="0"/>
          <c:showBubbleSize val="0"/>
        </c:dLbls>
        <c:axId val="540749728"/>
        <c:axId val="540752352"/>
      </c:scatterChart>
      <c:valAx>
        <c:axId val="540749728"/>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52352"/>
        <c:crosses val="autoZero"/>
        <c:crossBetween val="midCat"/>
      </c:valAx>
      <c:valAx>
        <c:axId val="5407523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97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292990334946554"/>
          <c:y val="0.17909697562563864"/>
          <c:w val="0.52158723942327945"/>
          <c:h val="0.67388822591452913"/>
        </c:manualLayout>
      </c:layout>
      <c:scatterChart>
        <c:scatterStyle val="lineMarker"/>
        <c:varyColors val="0"/>
        <c:ser>
          <c:idx val="0"/>
          <c:order val="0"/>
          <c:tx>
            <c:v>25th percent</c:v>
          </c:tx>
          <c:spPr>
            <a:ln w="19050" cap="rnd">
              <a:noFill/>
              <a:round/>
            </a:ln>
            <a:effectLst/>
          </c:spPr>
          <c:marker>
            <c:symbol val="circle"/>
            <c:size val="5"/>
            <c:spPr>
              <a:solidFill>
                <a:schemeClr val="accent1"/>
              </a:solidFill>
              <a:ln w="9525">
                <a:solidFill>
                  <a:schemeClr val="accent1"/>
                </a:solidFill>
              </a:ln>
              <a:effectLst/>
            </c:spPr>
          </c:marker>
          <c:xVal>
            <c:numRef>
              <c:f>'EE_LCC_Ref values_sim. results'!$R$228:$R$238</c:f>
              <c:numCache>
                <c:formatCode>0</c:formatCode>
                <c:ptCount val="11"/>
                <c:pt idx="0">
                  <c:v>1816.3047007499999</c:v>
                </c:pt>
                <c:pt idx="1">
                  <c:v>2267.9736309999998</c:v>
                </c:pt>
                <c:pt idx="2">
                  <c:v>3587</c:v>
                </c:pt>
                <c:pt idx="3">
                  <c:v>4029.6361740000002</c:v>
                </c:pt>
                <c:pt idx="4">
                  <c:v>1934.3063755000001</c:v>
                </c:pt>
                <c:pt idx="5">
                  <c:v>2053.3033315000002</c:v>
                </c:pt>
                <c:pt idx="6">
                  <c:v>4752.0923542500004</c:v>
                </c:pt>
                <c:pt idx="7">
                  <c:v>2402.5388157500001</c:v>
                </c:pt>
                <c:pt idx="8">
                  <c:v>2493.59992625</c:v>
                </c:pt>
                <c:pt idx="9">
                  <c:v>1319.6467514999999</c:v>
                </c:pt>
                <c:pt idx="10">
                  <c:v>2599.7787446166699</c:v>
                </c:pt>
              </c:numCache>
            </c:numRef>
          </c:xVal>
          <c:yVal>
            <c:numRef>
              <c:f>'EE_LCC_Ref values_sim. results'!$U$228:$U$238</c:f>
              <c:numCache>
                <c:formatCode>General</c:formatCode>
                <c:ptCount val="11"/>
                <c:pt idx="0">
                  <c:v>2155.1122933442325</c:v>
                </c:pt>
                <c:pt idx="1">
                  <c:v>2590.6152646134528</c:v>
                </c:pt>
                <c:pt idx="2">
                  <c:v>4455.1781089320775</c:v>
                </c:pt>
                <c:pt idx="3">
                  <c:v>4735.1029766646534</c:v>
                </c:pt>
                <c:pt idx="4">
                  <c:v>2306.7853996646463</c:v>
                </c:pt>
                <c:pt idx="5">
                  <c:v>2200.9194298330913</c:v>
                </c:pt>
                <c:pt idx="7">
                  <c:v>2632.4574857692296</c:v>
                </c:pt>
                <c:pt idx="8">
                  <c:v>3034.3418817606735</c:v>
                </c:pt>
                <c:pt idx="9">
                  <c:v>1400.0210202878236</c:v>
                </c:pt>
              </c:numCache>
            </c:numRef>
          </c:yVal>
          <c:smooth val="0"/>
          <c:extLst>
            <c:ext xmlns:c16="http://schemas.microsoft.com/office/drawing/2014/chart" uri="{C3380CC4-5D6E-409C-BE32-E72D297353CC}">
              <c16:uniqueId val="{00000000-335C-4DC0-88CE-1261981CF317}"/>
            </c:ext>
          </c:extLst>
        </c:ser>
        <c:ser>
          <c:idx val="1"/>
          <c:order val="1"/>
          <c:tx>
            <c:v>75th percent</c:v>
          </c:tx>
          <c:spPr>
            <a:ln w="25400" cap="rnd">
              <a:noFill/>
              <a:round/>
            </a:ln>
            <a:effectLst/>
          </c:spPr>
          <c:marker>
            <c:symbol val="circle"/>
            <c:size val="5"/>
            <c:spPr>
              <a:solidFill>
                <a:schemeClr val="accent2"/>
              </a:solidFill>
              <a:ln w="9525">
                <a:solidFill>
                  <a:schemeClr val="accent2"/>
                </a:solidFill>
              </a:ln>
              <a:effectLst/>
            </c:spPr>
          </c:marker>
          <c:xVal>
            <c:numRef>
              <c:f>'EE_LCC_Ref values_sim. results'!$S$228:$S$238</c:f>
              <c:numCache>
                <c:formatCode>0</c:formatCode>
                <c:ptCount val="11"/>
                <c:pt idx="0">
                  <c:v>2462.25</c:v>
                </c:pt>
                <c:pt idx="1">
                  <c:v>2692.17575025</c:v>
                </c:pt>
                <c:pt idx="2">
                  <c:v>5158.1192397499999</c:v>
                </c:pt>
                <c:pt idx="3">
                  <c:v>5534.6709740000006</c:v>
                </c:pt>
                <c:pt idx="4">
                  <c:v>2388.6840115</c:v>
                </c:pt>
                <c:pt idx="5">
                  <c:v>2755.7002675000003</c:v>
                </c:pt>
                <c:pt idx="6">
                  <c:v>6810.75</c:v>
                </c:pt>
                <c:pt idx="7">
                  <c:v>2821.6419179999998</c:v>
                </c:pt>
                <c:pt idx="8">
                  <c:v>3279.7908864999999</c:v>
                </c:pt>
                <c:pt idx="9">
                  <c:v>1541.5301535000001</c:v>
                </c:pt>
                <c:pt idx="10">
                  <c:v>3029.3257483166676</c:v>
                </c:pt>
              </c:numCache>
            </c:numRef>
          </c:xVal>
          <c:yVal>
            <c:numRef>
              <c:f>'EE_LCC_Ref values_sim. results'!$V$228:$V$238</c:f>
              <c:numCache>
                <c:formatCode>General</c:formatCode>
                <c:ptCount val="11"/>
                <c:pt idx="0">
                  <c:v>2188.1473647428902</c:v>
                </c:pt>
                <c:pt idx="1">
                  <c:v>2642.6244305945193</c:v>
                </c:pt>
                <c:pt idx="2">
                  <c:v>4511.5021565492543</c:v>
                </c:pt>
                <c:pt idx="3">
                  <c:v>4789.3102394495818</c:v>
                </c:pt>
                <c:pt idx="4">
                  <c:v>2322.6090640940552</c:v>
                </c:pt>
                <c:pt idx="5">
                  <c:v>2200.9194298330913</c:v>
                </c:pt>
                <c:pt idx="7">
                  <c:v>2648.3559905635375</c:v>
                </c:pt>
                <c:pt idx="8">
                  <c:v>3064.7409299789638</c:v>
                </c:pt>
                <c:pt idx="9">
                  <c:v>1443.8349781456914</c:v>
                </c:pt>
              </c:numCache>
            </c:numRef>
          </c:yVal>
          <c:smooth val="0"/>
          <c:extLst>
            <c:ext xmlns:c16="http://schemas.microsoft.com/office/drawing/2014/chart" uri="{C3380CC4-5D6E-409C-BE32-E72D297353CC}">
              <c16:uniqueId val="{0000000B-335C-4DC0-88CE-1261981CF317}"/>
            </c:ext>
          </c:extLst>
        </c:ser>
        <c:ser>
          <c:idx val="2"/>
          <c:order val="2"/>
          <c:tx>
            <c:v>median</c:v>
          </c:tx>
          <c:spPr>
            <a:ln w="25400" cap="rnd">
              <a:noFill/>
              <a:round/>
            </a:ln>
            <a:effectLst/>
          </c:spPr>
          <c:marker>
            <c:symbol val="circle"/>
            <c:size val="5"/>
            <c:spPr>
              <a:solidFill>
                <a:schemeClr val="accent3"/>
              </a:solidFill>
              <a:ln w="9525">
                <a:solidFill>
                  <a:schemeClr val="accent3"/>
                </a:solidFill>
              </a:ln>
              <a:effectLst/>
            </c:spPr>
          </c:marker>
          <c:xVal>
            <c:numRef>
              <c:f>'EE_LCC_Ref values_sim. results'!$T$228:$T$238</c:f>
              <c:numCache>
                <c:formatCode>0</c:formatCode>
                <c:ptCount val="11"/>
                <c:pt idx="0">
                  <c:v>2070.0920699999997</c:v>
                </c:pt>
                <c:pt idx="1">
                  <c:v>2559.1046745000003</c:v>
                </c:pt>
                <c:pt idx="2">
                  <c:v>4337.4957249999998</c:v>
                </c:pt>
                <c:pt idx="3">
                  <c:v>4610.5</c:v>
                </c:pt>
                <c:pt idx="4">
                  <c:v>2098.236633</c:v>
                </c:pt>
                <c:pt idx="5">
                  <c:v>2342.3573820000001</c:v>
                </c:pt>
                <c:pt idx="6">
                  <c:v>5562.8940755000003</c:v>
                </c:pt>
                <c:pt idx="7">
                  <c:v>2535.77756</c:v>
                </c:pt>
                <c:pt idx="8">
                  <c:v>2729.817125</c:v>
                </c:pt>
                <c:pt idx="9">
                  <c:v>1462.9757139999999</c:v>
                </c:pt>
                <c:pt idx="10">
                  <c:v>2777.6702515000002</c:v>
                </c:pt>
              </c:numCache>
            </c:numRef>
          </c:xVal>
          <c:yVal>
            <c:numRef>
              <c:f>'EE_LCC_Ref values_sim. results'!$W$228:$W$238</c:f>
              <c:numCache>
                <c:formatCode>General</c:formatCode>
                <c:ptCount val="11"/>
                <c:pt idx="0">
                  <c:v>2165.4659890184553</c:v>
                </c:pt>
                <c:pt idx="1">
                  <c:v>2631.6471500866164</c:v>
                </c:pt>
                <c:pt idx="2">
                  <c:v>4483.3401327406664</c:v>
                </c:pt>
                <c:pt idx="3">
                  <c:v>4762.3597409141557</c:v>
                </c:pt>
                <c:pt idx="4">
                  <c:v>2315.2219554289022</c:v>
                </c:pt>
                <c:pt idx="5">
                  <c:v>2200.9194298330913</c:v>
                </c:pt>
                <c:pt idx="7">
                  <c:v>2640.9556870055594</c:v>
                </c:pt>
                <c:pt idx="8">
                  <c:v>3054.5753258634386</c:v>
                </c:pt>
                <c:pt idx="9">
                  <c:v>1425.3679512741073</c:v>
                </c:pt>
              </c:numCache>
            </c:numRef>
          </c:yVal>
          <c:smooth val="0"/>
          <c:extLst>
            <c:ext xmlns:c16="http://schemas.microsoft.com/office/drawing/2014/chart" uri="{C3380CC4-5D6E-409C-BE32-E72D297353CC}">
              <c16:uniqueId val="{0000000C-335C-4DC0-88CE-1261981CF317}"/>
            </c:ext>
          </c:extLst>
        </c:ser>
        <c:dLbls>
          <c:showLegendKey val="0"/>
          <c:showVal val="0"/>
          <c:showCatName val="0"/>
          <c:showSerName val="0"/>
          <c:showPercent val="0"/>
          <c:showBubbleSize val="0"/>
        </c:dLbls>
        <c:axId val="136918575"/>
        <c:axId val="136906095"/>
      </c:scatterChart>
      <c:valAx>
        <c:axId val="136918575"/>
        <c:scaling>
          <c:orientation val="minMax"/>
          <c:max val="6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EE - detailed (Ref. value)</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6906095"/>
        <c:crosses val="autoZero"/>
        <c:crossBetween val="midCat"/>
        <c:majorUnit val="1000"/>
      </c:valAx>
      <c:valAx>
        <c:axId val="1369060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DSA (Ref.value)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6918575"/>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00300409022319"/>
          <c:y val="4.9254726972974422E-2"/>
          <c:w val="0.58195882656387243"/>
          <c:h val="0.80606330272512261"/>
        </c:manualLayout>
      </c:layout>
      <c:scatterChart>
        <c:scatterStyle val="lineMarker"/>
        <c:varyColors val="0"/>
        <c:ser>
          <c:idx val="0"/>
          <c:order val="0"/>
          <c:tx>
            <c:strRef>
              <c:f>Sheet4!$B$3</c:f>
              <c:strCache>
                <c:ptCount val="1"/>
                <c:pt idx="0">
                  <c:v> 25th </c:v>
                </c:pt>
              </c:strCache>
            </c:strRef>
          </c:tx>
          <c:spPr>
            <a:ln w="25400" cap="rnd">
              <a:noFill/>
              <a:round/>
            </a:ln>
            <a:effectLst/>
          </c:spPr>
          <c:marker>
            <c:symbol val="circle"/>
            <c:size val="5"/>
            <c:spPr>
              <a:solidFill>
                <a:srgbClr val="0066FF"/>
              </a:solidFill>
              <a:ln w="9525">
                <a:solidFill>
                  <a:srgbClr val="0066FF"/>
                </a:solidFill>
              </a:ln>
              <a:effectLst/>
            </c:spPr>
          </c:marker>
          <c:xVal>
            <c:numRef>
              <c:f>Sheet4!$C$11:$M$11</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Sheet4!$C$27:$M$27</c:f>
              <c:numCache>
                <c:formatCode>_-* #\ ##0_-;\-* #\ ##0_-;_-* "-"??_-;_-@_-</c:formatCode>
                <c:ptCount val="10"/>
                <c:pt idx="0">
                  <c:v>2216.5895285073339</c:v>
                </c:pt>
                <c:pt idx="1">
                  <c:v>2635.4883510263908</c:v>
                </c:pt>
                <c:pt idx="2">
                  <c:v>2156.6610101514698</c:v>
                </c:pt>
                <c:pt idx="3">
                  <c:v>1402.2901328269143</c:v>
                </c:pt>
                <c:pt idx="4">
                  <c:v>4737.1374449425175</c:v>
                </c:pt>
                <c:pt idx="5">
                  <c:v>4458.2672057266609</c:v>
                </c:pt>
                <c:pt idx="6">
                  <c:v>5624.3945051881783</c:v>
                </c:pt>
                <c:pt idx="7">
                  <c:v>2595.1976613744714</c:v>
                </c:pt>
                <c:pt idx="8">
                  <c:v>3045.7913971106086</c:v>
                </c:pt>
                <c:pt idx="9">
                  <c:v>2307.4636643476861</c:v>
                </c:pt>
              </c:numCache>
            </c:numRef>
          </c:yVal>
          <c:smooth val="0"/>
          <c:extLst>
            <c:ext xmlns:c16="http://schemas.microsoft.com/office/drawing/2014/chart" uri="{C3380CC4-5D6E-409C-BE32-E72D297353CC}">
              <c16:uniqueId val="{00000000-01D0-4012-AC1A-6D55E5982405}"/>
            </c:ext>
          </c:extLst>
        </c:ser>
        <c:ser>
          <c:idx val="1"/>
          <c:order val="1"/>
          <c:tx>
            <c:strRef>
              <c:f>Sheet4!$B$4</c:f>
              <c:strCache>
                <c:ptCount val="1"/>
                <c:pt idx="0">
                  <c:v> 75th </c:v>
                </c:pt>
              </c:strCache>
            </c:strRef>
          </c:tx>
          <c:spPr>
            <a:ln w="25400" cap="rnd">
              <a:noFill/>
              <a:round/>
            </a:ln>
            <a:effectLst/>
          </c:spPr>
          <c:marker>
            <c:symbol val="triangle"/>
            <c:size val="5"/>
            <c:spPr>
              <a:solidFill>
                <a:srgbClr val="FF0066"/>
              </a:solidFill>
              <a:ln w="9525">
                <a:solidFill>
                  <a:srgbClr val="FF0066"/>
                </a:solidFill>
              </a:ln>
              <a:effectLst/>
            </c:spPr>
          </c:marker>
          <c:xVal>
            <c:numRef>
              <c:f>Sheet4!$C$12:$M$12</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Sheet4!$C$28:$M$28</c:f>
              <c:numCache>
                <c:formatCode>_-* #\ ##0_-;\-* #\ ##0_-;_-* "-"??_-;_-@_-</c:formatCode>
                <c:ptCount val="10"/>
                <c:pt idx="0">
                  <c:v>2228.7549098116497</c:v>
                </c:pt>
                <c:pt idx="1">
                  <c:v>2649.7324666193263</c:v>
                </c:pt>
                <c:pt idx="2">
                  <c:v>2172.1540540060701</c:v>
                </c:pt>
                <c:pt idx="3">
                  <c:v>1440.2080988624905</c:v>
                </c:pt>
                <c:pt idx="4">
                  <c:v>4783.3579961514515</c:v>
                </c:pt>
                <c:pt idx="5">
                  <c:v>4504.8915626568623</c:v>
                </c:pt>
                <c:pt idx="6">
                  <c:v>5657.2448471368471</c:v>
                </c:pt>
                <c:pt idx="7">
                  <c:v>2643.6816603233369</c:v>
                </c:pt>
                <c:pt idx="8">
                  <c:v>3067.1514270178404</c:v>
                </c:pt>
                <c:pt idx="9">
                  <c:v>2323.1945728690562</c:v>
                </c:pt>
              </c:numCache>
            </c:numRef>
          </c:yVal>
          <c:smooth val="0"/>
          <c:extLst>
            <c:ext xmlns:c16="http://schemas.microsoft.com/office/drawing/2014/chart" uri="{C3380CC4-5D6E-409C-BE32-E72D297353CC}">
              <c16:uniqueId val="{00000001-01D0-4012-AC1A-6D55E5982405}"/>
            </c:ext>
          </c:extLst>
        </c:ser>
        <c:ser>
          <c:idx val="2"/>
          <c:order val="2"/>
          <c:tx>
            <c:strRef>
              <c:f>Sheet4!$B$5</c:f>
              <c:strCache>
                <c:ptCount val="1"/>
                <c:pt idx="0">
                  <c:v> Median </c:v>
                </c:pt>
              </c:strCache>
            </c:strRef>
          </c:tx>
          <c:spPr>
            <a:ln w="25400" cap="rnd">
              <a:noFill/>
              <a:round/>
            </a:ln>
            <a:effectLst/>
          </c:spPr>
          <c:marker>
            <c:symbol val="star"/>
            <c:size val="5"/>
            <c:spPr>
              <a:noFill/>
              <a:ln w="9525">
                <a:solidFill>
                  <a:srgbClr val="00503B"/>
                </a:solidFill>
              </a:ln>
              <a:effectLst/>
            </c:spPr>
          </c:marker>
          <c:xVal>
            <c:numRef>
              <c:f>Sheet4!$C$13:$M$13</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Sheet4!$C$29:$M$29</c:f>
              <c:numCache>
                <c:formatCode>_-* #\ ##0_-;\-* #\ ##0_-;_-* "-"??_-;_-@_-</c:formatCode>
                <c:ptCount val="10"/>
                <c:pt idx="0">
                  <c:v>2222.6722191594918</c:v>
                </c:pt>
                <c:pt idx="1">
                  <c:v>2642.6104088228585</c:v>
                </c:pt>
                <c:pt idx="2">
                  <c:v>2165.0522217951075</c:v>
                </c:pt>
                <c:pt idx="3">
                  <c:v>1426.2643404625924</c:v>
                </c:pt>
                <c:pt idx="4">
                  <c:v>4762.3597409141566</c:v>
                </c:pt>
                <c:pt idx="5">
                  <c:v>4483.3401327406664</c:v>
                </c:pt>
                <c:pt idx="6">
                  <c:v>5641.2033290828294</c:v>
                </c:pt>
                <c:pt idx="7">
                  <c:v>2634.7096731531215</c:v>
                </c:pt>
                <c:pt idx="8">
                  <c:v>3056.4714120642243</c:v>
                </c:pt>
                <c:pt idx="9">
                  <c:v>2315.3291186083711</c:v>
                </c:pt>
              </c:numCache>
            </c:numRef>
          </c:yVal>
          <c:smooth val="0"/>
          <c:extLst>
            <c:ext xmlns:c16="http://schemas.microsoft.com/office/drawing/2014/chart" uri="{C3380CC4-5D6E-409C-BE32-E72D297353CC}">
              <c16:uniqueId val="{00000002-01D0-4012-AC1A-6D55E5982405}"/>
            </c:ext>
          </c:extLst>
        </c:ser>
        <c:ser>
          <c:idx val="3"/>
          <c:order val="3"/>
          <c:tx>
            <c:strRef>
              <c:f>Sheet4!$B$9</c:f>
              <c:strCache>
                <c:ptCount val="1"/>
                <c:pt idx="0">
                  <c:v> Min </c:v>
                </c:pt>
              </c:strCache>
            </c:strRef>
          </c:tx>
          <c:spPr>
            <a:ln w="25400" cap="rnd">
              <a:noFill/>
              <a:round/>
            </a:ln>
            <a:effectLst/>
          </c:spPr>
          <c:marker>
            <c:symbol val="circle"/>
            <c:size val="5"/>
            <c:spPr>
              <a:solidFill>
                <a:schemeClr val="bg1"/>
              </a:solidFill>
              <a:ln w="9525">
                <a:solidFill>
                  <a:schemeClr val="accent5">
                    <a:lumMod val="50000"/>
                  </a:schemeClr>
                </a:solidFill>
              </a:ln>
              <a:effectLst/>
            </c:spPr>
          </c:marker>
          <c:xVal>
            <c:numRef>
              <c:f>Sheet4!$C$17:$M$17</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Sheet4!$C$33:$M$33</c:f>
              <c:numCache>
                <c:formatCode>_-* #\ ##0_-;\-* #\ ##0_-;_-* "-"??_-;_-@_-</c:formatCode>
                <c:ptCount val="10"/>
                <c:pt idx="0">
                  <c:v>2170.5923972440082</c:v>
                </c:pt>
                <c:pt idx="1">
                  <c:v>2597.1946463251702</c:v>
                </c:pt>
                <c:pt idx="2">
                  <c:v>2066.305638038812</c:v>
                </c:pt>
                <c:pt idx="3">
                  <c:v>1385.1302419674264</c:v>
                </c:pt>
                <c:pt idx="4">
                  <c:v>4684.5180028645564</c:v>
                </c:pt>
                <c:pt idx="5">
                  <c:v>4403.0468096435334</c:v>
                </c:pt>
                <c:pt idx="6">
                  <c:v>5561.1855613305888</c:v>
                </c:pt>
                <c:pt idx="7">
                  <c:v>2583.0300432642348</c:v>
                </c:pt>
                <c:pt idx="8">
                  <c:v>3011.9480781394018</c:v>
                </c:pt>
                <c:pt idx="9">
                  <c:v>2287.3265855365776</c:v>
                </c:pt>
              </c:numCache>
            </c:numRef>
          </c:yVal>
          <c:smooth val="0"/>
          <c:extLst>
            <c:ext xmlns:c16="http://schemas.microsoft.com/office/drawing/2014/chart" uri="{C3380CC4-5D6E-409C-BE32-E72D297353CC}">
              <c16:uniqueId val="{00000003-01D0-4012-AC1A-6D55E5982405}"/>
            </c:ext>
          </c:extLst>
        </c:ser>
        <c:ser>
          <c:idx val="4"/>
          <c:order val="4"/>
          <c:tx>
            <c:strRef>
              <c:f>Sheet4!$B$10</c:f>
              <c:strCache>
                <c:ptCount val="1"/>
                <c:pt idx="0">
                  <c:v> Max </c:v>
                </c:pt>
              </c:strCache>
            </c:strRef>
          </c:tx>
          <c:spPr>
            <a:ln w="25400" cap="rnd">
              <a:noFill/>
              <a:round/>
            </a:ln>
            <a:effectLst/>
          </c:spPr>
          <c:marker>
            <c:symbol val="triangle"/>
            <c:size val="5"/>
            <c:spPr>
              <a:solidFill>
                <a:schemeClr val="bg1"/>
              </a:solidFill>
              <a:ln w="9525">
                <a:solidFill>
                  <a:schemeClr val="accent2">
                    <a:lumMod val="50000"/>
                  </a:schemeClr>
                </a:solidFill>
              </a:ln>
              <a:effectLst/>
            </c:spPr>
          </c:marker>
          <c:xVal>
            <c:numRef>
              <c:f>Sheet4!$C$18:$M$18</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Sheet4!$C$34:$M$34</c:f>
              <c:numCache>
                <c:formatCode>_-* #\ ##0_-;\-* #\ ##0_-;_-* "-"??_-;_-@_-</c:formatCode>
                <c:ptCount val="10"/>
                <c:pt idx="0">
                  <c:v>2274.7520410749753</c:v>
                </c:pt>
                <c:pt idx="1">
                  <c:v>2688.0261713205464</c:v>
                </c:pt>
                <c:pt idx="2">
                  <c:v>2282.335039099079</c:v>
                </c:pt>
                <c:pt idx="3">
                  <c:v>1491.4857459176235</c:v>
                </c:pt>
                <c:pt idx="4">
                  <c:v>4840.201478963756</c:v>
                </c:pt>
                <c:pt idx="5">
                  <c:v>4563.6334558377985</c:v>
                </c:pt>
                <c:pt idx="6">
                  <c:v>5735.6471100807412</c:v>
                </c:pt>
                <c:pt idx="7">
                  <c:v>2672.9820536833226</c:v>
                </c:pt>
                <c:pt idx="8">
                  <c:v>3100.9947459890477</c:v>
                </c:pt>
                <c:pt idx="9">
                  <c:v>2344.4674834439143</c:v>
                </c:pt>
              </c:numCache>
            </c:numRef>
          </c:yVal>
          <c:smooth val="0"/>
          <c:extLst>
            <c:ext xmlns:c16="http://schemas.microsoft.com/office/drawing/2014/chart" uri="{C3380CC4-5D6E-409C-BE32-E72D297353CC}">
              <c16:uniqueId val="{00000004-01D0-4012-AC1A-6D55E5982405}"/>
            </c:ext>
          </c:extLst>
        </c:ser>
        <c:ser>
          <c:idx val="5"/>
          <c:order val="5"/>
          <c:tx>
            <c:v>-10%</c:v>
          </c:tx>
          <c:spPr>
            <a:ln w="6350" cap="rnd">
              <a:solidFill>
                <a:schemeClr val="bg2">
                  <a:lumMod val="50000"/>
                </a:schemeClr>
              </a:solidFill>
              <a:prstDash val="sysDash"/>
              <a:round/>
            </a:ln>
            <a:effectLst/>
          </c:spPr>
          <c:marker>
            <c:symbol val="none"/>
          </c:marker>
          <c:x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xVal>
          <c:yVal>
            <c:numRef>
              <c:f>Sheet4!$C$58:$L$58</c:f>
              <c:numCache>
                <c:formatCode>_-* #\ ##0_-;\-* #\ ##0_-;_-* "-"??_-;_-@_-</c:formatCode>
                <c:ptCount val="10"/>
                <c:pt idx="0">
                  <c:v>0</c:v>
                </c:pt>
                <c:pt idx="1">
                  <c:v>900</c:v>
                </c:pt>
                <c:pt idx="2">
                  <c:v>1800</c:v>
                </c:pt>
                <c:pt idx="3">
                  <c:v>2700</c:v>
                </c:pt>
                <c:pt idx="4">
                  <c:v>3600</c:v>
                </c:pt>
                <c:pt idx="5">
                  <c:v>4500</c:v>
                </c:pt>
                <c:pt idx="6">
                  <c:v>5400</c:v>
                </c:pt>
                <c:pt idx="7">
                  <c:v>6300</c:v>
                </c:pt>
                <c:pt idx="8">
                  <c:v>7200</c:v>
                </c:pt>
                <c:pt idx="9">
                  <c:v>8100</c:v>
                </c:pt>
              </c:numCache>
            </c:numRef>
          </c:yVal>
          <c:smooth val="0"/>
          <c:extLst>
            <c:ext xmlns:c16="http://schemas.microsoft.com/office/drawing/2014/chart" uri="{C3380CC4-5D6E-409C-BE32-E72D297353CC}">
              <c16:uniqueId val="{00000005-01D0-4012-AC1A-6D55E5982405}"/>
            </c:ext>
          </c:extLst>
        </c:ser>
        <c:ser>
          <c:idx val="6"/>
          <c:order val="6"/>
          <c:tx>
            <c:v>10%</c:v>
          </c:tx>
          <c:spPr>
            <a:ln w="6350" cap="rnd">
              <a:solidFill>
                <a:schemeClr val="bg2">
                  <a:lumMod val="50000"/>
                </a:schemeClr>
              </a:solidFill>
              <a:prstDash val="sysDash"/>
              <a:round/>
            </a:ln>
            <a:effectLst/>
          </c:spPr>
          <c:marker>
            <c:symbol val="none"/>
          </c:marker>
          <c:x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xVal>
          <c:yVal>
            <c:numRef>
              <c:f>Sheet4!$C$59:$L$59</c:f>
              <c:numCache>
                <c:formatCode>_-* #\ ##0_-;\-* #\ ##0_-;_-* "-"??_-;_-@_-</c:formatCode>
                <c:ptCount val="10"/>
                <c:pt idx="0">
                  <c:v>0</c:v>
                </c:pt>
                <c:pt idx="1">
                  <c:v>1100</c:v>
                </c:pt>
                <c:pt idx="2">
                  <c:v>2200</c:v>
                </c:pt>
                <c:pt idx="3">
                  <c:v>3300</c:v>
                </c:pt>
                <c:pt idx="4">
                  <c:v>4400</c:v>
                </c:pt>
                <c:pt idx="5">
                  <c:v>5500</c:v>
                </c:pt>
                <c:pt idx="6">
                  <c:v>6600</c:v>
                </c:pt>
                <c:pt idx="7">
                  <c:v>7700</c:v>
                </c:pt>
                <c:pt idx="8">
                  <c:v>8800</c:v>
                </c:pt>
                <c:pt idx="9">
                  <c:v>9900</c:v>
                </c:pt>
              </c:numCache>
            </c:numRef>
          </c:yVal>
          <c:smooth val="0"/>
          <c:extLst>
            <c:ext xmlns:c16="http://schemas.microsoft.com/office/drawing/2014/chart" uri="{C3380CC4-5D6E-409C-BE32-E72D297353CC}">
              <c16:uniqueId val="{00000006-01D0-4012-AC1A-6D55E5982405}"/>
            </c:ext>
          </c:extLst>
        </c:ser>
        <c:ser>
          <c:idx val="7"/>
          <c:order val="7"/>
          <c:tx>
            <c:v>Bisettrice</c:v>
          </c:tx>
          <c:spPr>
            <a:ln w="6350" cap="rnd">
              <a:solidFill>
                <a:schemeClr val="bg2">
                  <a:lumMod val="50000"/>
                </a:schemeClr>
              </a:solidFill>
              <a:round/>
            </a:ln>
            <a:effectLst/>
          </c:spPr>
          <c:marker>
            <c:symbol val="none"/>
          </c:marker>
          <c:x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xVal>
          <c:y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yVal>
          <c:smooth val="0"/>
          <c:extLst>
            <c:ext xmlns:c16="http://schemas.microsoft.com/office/drawing/2014/chart" uri="{C3380CC4-5D6E-409C-BE32-E72D297353CC}">
              <c16:uniqueId val="{00000007-01D0-4012-AC1A-6D55E5982405}"/>
            </c:ext>
          </c:extLst>
        </c:ser>
        <c:ser>
          <c:idx val="8"/>
          <c:order val="8"/>
          <c:tx>
            <c:v>-20</c:v>
          </c:tx>
          <c:spPr>
            <a:ln w="6350" cap="rnd">
              <a:solidFill>
                <a:schemeClr val="bg1">
                  <a:lumMod val="65000"/>
                </a:schemeClr>
              </a:solidFill>
              <a:prstDash val="sysDash"/>
              <a:round/>
            </a:ln>
            <a:effectLst/>
          </c:spPr>
          <c:marker>
            <c:symbol val="none"/>
          </c:marker>
          <c:xVal>
            <c:numRef>
              <c:f>Sheet4!$D$60:$L$60</c:f>
              <c:numCache>
                <c:formatCode>_-* #\ ##0_-;\-* #\ ##0_-;_-* "-"??_-;_-@_-</c:formatCode>
                <c:ptCount val="9"/>
                <c:pt idx="0">
                  <c:v>1000</c:v>
                </c:pt>
                <c:pt idx="1">
                  <c:v>2000</c:v>
                </c:pt>
                <c:pt idx="2">
                  <c:v>3000</c:v>
                </c:pt>
                <c:pt idx="3">
                  <c:v>4000</c:v>
                </c:pt>
                <c:pt idx="4">
                  <c:v>5000</c:v>
                </c:pt>
                <c:pt idx="5">
                  <c:v>6000</c:v>
                </c:pt>
                <c:pt idx="6">
                  <c:v>7000</c:v>
                </c:pt>
                <c:pt idx="7">
                  <c:v>8000</c:v>
                </c:pt>
                <c:pt idx="8">
                  <c:v>9000</c:v>
                </c:pt>
              </c:numCache>
            </c:numRef>
          </c:xVal>
          <c:yVal>
            <c:numRef>
              <c:f>Sheet4!$D$61:$L$61</c:f>
              <c:numCache>
                <c:formatCode>_-* #\ ##0_-;\-* #\ ##0_-;_-* "-"??_-;_-@_-</c:formatCode>
                <c:ptCount val="9"/>
                <c:pt idx="0">
                  <c:v>800</c:v>
                </c:pt>
                <c:pt idx="1">
                  <c:v>1600</c:v>
                </c:pt>
                <c:pt idx="2">
                  <c:v>2400</c:v>
                </c:pt>
                <c:pt idx="3">
                  <c:v>3200</c:v>
                </c:pt>
                <c:pt idx="4">
                  <c:v>4000</c:v>
                </c:pt>
                <c:pt idx="5">
                  <c:v>4800</c:v>
                </c:pt>
                <c:pt idx="6">
                  <c:v>5600</c:v>
                </c:pt>
                <c:pt idx="7">
                  <c:v>6400</c:v>
                </c:pt>
                <c:pt idx="8">
                  <c:v>7200</c:v>
                </c:pt>
              </c:numCache>
            </c:numRef>
          </c:yVal>
          <c:smooth val="0"/>
          <c:extLst>
            <c:ext xmlns:c16="http://schemas.microsoft.com/office/drawing/2014/chart" uri="{C3380CC4-5D6E-409C-BE32-E72D297353CC}">
              <c16:uniqueId val="{00000001-138B-44FA-94AA-8EB92BD8955F}"/>
            </c:ext>
          </c:extLst>
        </c:ser>
        <c:ser>
          <c:idx val="9"/>
          <c:order val="9"/>
          <c:tx>
            <c:v>20</c:v>
          </c:tx>
          <c:spPr>
            <a:ln w="6350" cap="rnd">
              <a:solidFill>
                <a:schemeClr val="bg1">
                  <a:lumMod val="65000"/>
                </a:schemeClr>
              </a:solidFill>
              <a:prstDash val="sysDash"/>
              <a:round/>
            </a:ln>
            <a:effectLst/>
          </c:spPr>
          <c:marker>
            <c:symbol val="none"/>
          </c:marker>
          <c:xVal>
            <c:numRef>
              <c:f>Sheet4!$D$60:$L$60</c:f>
              <c:numCache>
                <c:formatCode>_-* #\ ##0_-;\-* #\ ##0_-;_-* "-"??_-;_-@_-</c:formatCode>
                <c:ptCount val="9"/>
                <c:pt idx="0">
                  <c:v>1000</c:v>
                </c:pt>
                <c:pt idx="1">
                  <c:v>2000</c:v>
                </c:pt>
                <c:pt idx="2">
                  <c:v>3000</c:v>
                </c:pt>
                <c:pt idx="3">
                  <c:v>4000</c:v>
                </c:pt>
                <c:pt idx="4">
                  <c:v>5000</c:v>
                </c:pt>
                <c:pt idx="5">
                  <c:v>6000</c:v>
                </c:pt>
                <c:pt idx="6">
                  <c:v>7000</c:v>
                </c:pt>
                <c:pt idx="7">
                  <c:v>8000</c:v>
                </c:pt>
                <c:pt idx="8">
                  <c:v>9000</c:v>
                </c:pt>
              </c:numCache>
            </c:numRef>
          </c:xVal>
          <c:yVal>
            <c:numRef>
              <c:f>Sheet4!$D$62:$L$62</c:f>
              <c:numCache>
                <c:formatCode>_-* #\ ##0_-;\-* #\ ##0_-;_-* "-"??_-;_-@_-</c:formatCode>
                <c:ptCount val="9"/>
                <c:pt idx="0">
                  <c:v>1200</c:v>
                </c:pt>
                <c:pt idx="1">
                  <c:v>2400</c:v>
                </c:pt>
                <c:pt idx="2">
                  <c:v>3600</c:v>
                </c:pt>
                <c:pt idx="3">
                  <c:v>4800</c:v>
                </c:pt>
                <c:pt idx="4">
                  <c:v>6000</c:v>
                </c:pt>
                <c:pt idx="5">
                  <c:v>7200</c:v>
                </c:pt>
                <c:pt idx="6">
                  <c:v>8400</c:v>
                </c:pt>
                <c:pt idx="7">
                  <c:v>9600</c:v>
                </c:pt>
                <c:pt idx="8">
                  <c:v>10800</c:v>
                </c:pt>
              </c:numCache>
            </c:numRef>
          </c:yVal>
          <c:smooth val="0"/>
          <c:extLst>
            <c:ext xmlns:c16="http://schemas.microsoft.com/office/drawing/2014/chart" uri="{C3380CC4-5D6E-409C-BE32-E72D297353CC}">
              <c16:uniqueId val="{00000002-138B-44FA-94AA-8EB92BD8955F}"/>
            </c:ext>
          </c:extLst>
        </c:ser>
        <c:dLbls>
          <c:showLegendKey val="0"/>
          <c:showVal val="0"/>
          <c:showCatName val="0"/>
          <c:showSerName val="0"/>
          <c:showPercent val="0"/>
          <c:showBubbleSize val="0"/>
        </c:dLbls>
        <c:axId val="1138431888"/>
        <c:axId val="1138432304"/>
      </c:scatterChart>
      <c:valAx>
        <c:axId val="1138431888"/>
        <c:scaling>
          <c:orientation val="minMax"/>
          <c:max val="9000"/>
        </c:scaling>
        <c:delete val="0"/>
        <c:axPos val="b"/>
        <c:majorGridlines>
          <c:spPr>
            <a:ln w="0"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GB" sz="1000" b="1" i="0" u="none" strike="noStrike" baseline="0">
                    <a:effectLst/>
                  </a:rPr>
                  <a:t>LCC - EE Ref. values - Detailed </a:t>
                </a:r>
                <a:r>
                  <a:rPr lang="en-GB" sz="1000" b="0" i="0" u="none" strike="noStrike" baseline="0">
                    <a:effectLst/>
                  </a:rPr>
                  <a:t>[€/m</a:t>
                </a:r>
                <a:r>
                  <a:rPr lang="en-GB" sz="1000" b="0" i="0" u="none" strike="noStrike" baseline="30000">
                    <a:effectLst/>
                  </a:rPr>
                  <a:t>2</a:t>
                </a:r>
                <a:r>
                  <a:rPr lang="en-GB" sz="1000" b="0" i="0" u="none" strike="noStrike" baseline="0">
                    <a:effectLst/>
                  </a:rPr>
                  <a:t>]</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138432304"/>
        <c:crosses val="autoZero"/>
        <c:crossBetween val="midCat"/>
        <c:majorUnit val="1000"/>
      </c:valAx>
      <c:valAx>
        <c:axId val="1138432304"/>
        <c:scaling>
          <c:orientation val="minMax"/>
          <c:max val="9000"/>
        </c:scaling>
        <c:delete val="0"/>
        <c:axPos val="l"/>
        <c:majorGridlines>
          <c:spPr>
            <a:ln w="0"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GB" b="1"/>
                  <a:t>LCC - DSA fixed % </a:t>
                </a:r>
                <a:r>
                  <a:rPr lang="en-GB"/>
                  <a:t>[€/m</a:t>
                </a:r>
                <a:r>
                  <a:rPr lang="en-GB" baseline="30000"/>
                  <a:t>2</a:t>
                </a:r>
                <a:r>
                  <a:rPr lang="en-GB"/>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138431888"/>
        <c:crosses val="autoZero"/>
        <c:crossBetween val="midCat"/>
      </c:valAx>
      <c:spPr>
        <a:noFill/>
        <a:ln>
          <a:noFill/>
        </a:ln>
        <a:effectLst/>
      </c:spPr>
    </c:plotArea>
    <c:legend>
      <c:legendPos val="r"/>
      <c:layout>
        <c:manualLayout>
          <c:xMode val="edge"/>
          <c:yMode val="edge"/>
          <c:x val="0.78338823272090985"/>
          <c:y val="0.19052085273769348"/>
          <c:w val="0.20223056813611873"/>
          <c:h val="0.6563130185415186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71438088556751"/>
          <c:y val="3.6069875895872953E-2"/>
          <c:w val="0.57456281796864106"/>
          <c:h val="0.57522027927430608"/>
        </c:manualLayout>
      </c:layout>
      <c:scatterChart>
        <c:scatterStyle val="lineMarker"/>
        <c:varyColors val="0"/>
        <c:ser>
          <c:idx val="3"/>
          <c:order val="0"/>
          <c:tx>
            <c:strRef>
              <c:f>Sheet4!$B$9</c:f>
              <c:strCache>
                <c:ptCount val="1"/>
                <c:pt idx="0">
                  <c:v> Min </c:v>
                </c:pt>
              </c:strCache>
            </c:strRef>
          </c:tx>
          <c:spPr>
            <a:ln w="25400" cap="rnd">
              <a:noFill/>
              <a:round/>
            </a:ln>
            <a:effectLst/>
          </c:spPr>
          <c:marker>
            <c:symbol val="circle"/>
            <c:size val="5"/>
            <c:spPr>
              <a:solidFill>
                <a:schemeClr val="bg1"/>
              </a:solidFill>
              <a:ln w="9525">
                <a:solidFill>
                  <a:schemeClr val="accent5">
                    <a:lumMod val="50000"/>
                  </a:schemeClr>
                </a:solidFill>
              </a:ln>
              <a:effectLst/>
            </c:spPr>
          </c:marker>
          <c:xVal>
            <c:numRef>
              <c:f>Sheet4!$C$17:$M$17</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Sheet4!$C$41:$M$41</c:f>
              <c:numCache>
                <c:formatCode>_-* #\ ##0_-;\-* #\ ##0_-;_-* "-"??_-;_-@_-</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3-9CB7-4A40-B2AF-703AC34663D3}"/>
            </c:ext>
          </c:extLst>
        </c:ser>
        <c:ser>
          <c:idx val="0"/>
          <c:order val="1"/>
          <c:tx>
            <c:strRef>
              <c:f>Sheet4!$B$3</c:f>
              <c:strCache>
                <c:ptCount val="1"/>
                <c:pt idx="0">
                  <c:v> 25th </c:v>
                </c:pt>
              </c:strCache>
            </c:strRef>
          </c:tx>
          <c:spPr>
            <a:ln w="25400" cap="rnd">
              <a:noFill/>
              <a:round/>
            </a:ln>
            <a:effectLst/>
          </c:spPr>
          <c:marker>
            <c:symbol val="circle"/>
            <c:size val="5"/>
            <c:spPr>
              <a:solidFill>
                <a:srgbClr val="0066FF"/>
              </a:solidFill>
              <a:ln w="9525">
                <a:solidFill>
                  <a:srgbClr val="0066FF"/>
                </a:solidFill>
              </a:ln>
              <a:effectLst/>
            </c:spPr>
          </c:marker>
          <c:xVal>
            <c:numRef>
              <c:f>Sheet4!$C$11:$M$11</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Sheet4!$C$35:$M$35</c:f>
              <c:numCache>
                <c:formatCode>_-* #\ ##0_-;\-* #\ ##0_-;_-* "-"??_-;_-@_-</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0-9CB7-4A40-B2AF-703AC34663D3}"/>
            </c:ext>
          </c:extLst>
        </c:ser>
        <c:ser>
          <c:idx val="2"/>
          <c:order val="2"/>
          <c:tx>
            <c:strRef>
              <c:f>Sheet4!$B$5</c:f>
              <c:strCache>
                <c:ptCount val="1"/>
                <c:pt idx="0">
                  <c:v> Median </c:v>
                </c:pt>
              </c:strCache>
            </c:strRef>
          </c:tx>
          <c:spPr>
            <a:ln w="25400" cap="rnd">
              <a:noFill/>
              <a:round/>
            </a:ln>
            <a:effectLst/>
          </c:spPr>
          <c:marker>
            <c:symbol val="star"/>
            <c:size val="5"/>
            <c:spPr>
              <a:noFill/>
              <a:ln w="9525">
                <a:solidFill>
                  <a:srgbClr val="00503B"/>
                </a:solidFill>
              </a:ln>
              <a:effectLst/>
            </c:spPr>
          </c:marker>
          <c:xVal>
            <c:numRef>
              <c:f>Sheet4!$C$13:$M$13</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Sheet4!$C$37:$M$37</c:f>
              <c:numCache>
                <c:formatCode>_-* #\ ##0_-;\-* #\ ##0_-;_-* "-"??_-;_-@_-</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2-9CB7-4A40-B2AF-703AC34663D3}"/>
            </c:ext>
          </c:extLst>
        </c:ser>
        <c:ser>
          <c:idx val="1"/>
          <c:order val="3"/>
          <c:tx>
            <c:strRef>
              <c:f>Sheet4!$B$4</c:f>
              <c:strCache>
                <c:ptCount val="1"/>
                <c:pt idx="0">
                  <c:v> 75th </c:v>
                </c:pt>
              </c:strCache>
            </c:strRef>
          </c:tx>
          <c:spPr>
            <a:ln w="25400" cap="rnd">
              <a:noFill/>
              <a:round/>
            </a:ln>
            <a:effectLst/>
          </c:spPr>
          <c:marker>
            <c:symbol val="triangle"/>
            <c:size val="5"/>
            <c:spPr>
              <a:solidFill>
                <a:srgbClr val="FF0066"/>
              </a:solidFill>
              <a:ln w="9525">
                <a:solidFill>
                  <a:srgbClr val="FF0066"/>
                </a:solidFill>
              </a:ln>
              <a:effectLst/>
            </c:spPr>
          </c:marker>
          <c:xVal>
            <c:numRef>
              <c:f>Sheet4!$C$12:$M$12</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Sheet4!$C$36:$M$36</c:f>
              <c:numCache>
                <c:formatCode>_-* #\ ##0_-;\-* #\ ##0_-;_-* "-"??_-;_-@_-</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1-9CB7-4A40-B2AF-703AC34663D3}"/>
            </c:ext>
          </c:extLst>
        </c:ser>
        <c:ser>
          <c:idx val="4"/>
          <c:order val="4"/>
          <c:tx>
            <c:strRef>
              <c:f>Sheet4!$B$10</c:f>
              <c:strCache>
                <c:ptCount val="1"/>
                <c:pt idx="0">
                  <c:v> Max </c:v>
                </c:pt>
              </c:strCache>
            </c:strRef>
          </c:tx>
          <c:spPr>
            <a:ln w="25400" cap="rnd">
              <a:noFill/>
              <a:round/>
            </a:ln>
            <a:effectLst/>
          </c:spPr>
          <c:marker>
            <c:symbol val="triangle"/>
            <c:size val="5"/>
            <c:spPr>
              <a:solidFill>
                <a:schemeClr val="bg1"/>
              </a:solidFill>
              <a:ln w="9525">
                <a:solidFill>
                  <a:schemeClr val="accent2">
                    <a:lumMod val="50000"/>
                  </a:schemeClr>
                </a:solidFill>
              </a:ln>
              <a:effectLst/>
            </c:spPr>
          </c:marker>
          <c:xVal>
            <c:numRef>
              <c:f>Sheet4!$C$18:$M$18</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Sheet4!$C$42:$M$42</c:f>
              <c:numCache>
                <c:formatCode>_-* #\ ##0_-;\-* #\ ##0_-;_-* "-"??_-;_-@_-</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4-9CB7-4A40-B2AF-703AC34663D3}"/>
            </c:ext>
          </c:extLst>
        </c:ser>
        <c:ser>
          <c:idx val="5"/>
          <c:order val="5"/>
          <c:tx>
            <c:v>-10%</c:v>
          </c:tx>
          <c:spPr>
            <a:ln w="6350" cap="rnd">
              <a:solidFill>
                <a:schemeClr val="bg2">
                  <a:lumMod val="50000"/>
                </a:schemeClr>
              </a:solidFill>
              <a:prstDash val="sysDash"/>
              <a:round/>
            </a:ln>
            <a:effectLst/>
          </c:spPr>
          <c:marker>
            <c:symbol val="none"/>
          </c:marker>
          <c:x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xVal>
          <c:yVal>
            <c:numRef>
              <c:f>Sheet4!$C$58:$L$58</c:f>
              <c:numCache>
                <c:formatCode>_-* #\ ##0_-;\-* #\ ##0_-;_-* "-"??_-;_-@_-</c:formatCode>
                <c:ptCount val="10"/>
                <c:pt idx="0">
                  <c:v>0</c:v>
                </c:pt>
                <c:pt idx="1">
                  <c:v>900</c:v>
                </c:pt>
                <c:pt idx="2">
                  <c:v>1800</c:v>
                </c:pt>
                <c:pt idx="3">
                  <c:v>2700</c:v>
                </c:pt>
                <c:pt idx="4">
                  <c:v>3600</c:v>
                </c:pt>
                <c:pt idx="5">
                  <c:v>4500</c:v>
                </c:pt>
                <c:pt idx="6">
                  <c:v>5400</c:v>
                </c:pt>
                <c:pt idx="7">
                  <c:v>6300</c:v>
                </c:pt>
                <c:pt idx="8">
                  <c:v>7200</c:v>
                </c:pt>
                <c:pt idx="9">
                  <c:v>8100</c:v>
                </c:pt>
              </c:numCache>
            </c:numRef>
          </c:yVal>
          <c:smooth val="0"/>
          <c:extLst>
            <c:ext xmlns:c16="http://schemas.microsoft.com/office/drawing/2014/chart" uri="{C3380CC4-5D6E-409C-BE32-E72D297353CC}">
              <c16:uniqueId val="{00000005-9CB7-4A40-B2AF-703AC34663D3}"/>
            </c:ext>
          </c:extLst>
        </c:ser>
        <c:ser>
          <c:idx val="6"/>
          <c:order val="6"/>
          <c:tx>
            <c:v>10%</c:v>
          </c:tx>
          <c:spPr>
            <a:ln w="6350" cap="rnd">
              <a:solidFill>
                <a:schemeClr val="bg2">
                  <a:lumMod val="50000"/>
                </a:schemeClr>
              </a:solidFill>
              <a:prstDash val="sysDash"/>
              <a:round/>
            </a:ln>
            <a:effectLst/>
          </c:spPr>
          <c:marker>
            <c:symbol val="none"/>
          </c:marker>
          <c:x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xVal>
          <c:yVal>
            <c:numRef>
              <c:f>Sheet4!$C$59:$L$59</c:f>
              <c:numCache>
                <c:formatCode>_-* #\ ##0_-;\-* #\ ##0_-;_-* "-"??_-;_-@_-</c:formatCode>
                <c:ptCount val="10"/>
                <c:pt idx="0">
                  <c:v>0</c:v>
                </c:pt>
                <c:pt idx="1">
                  <c:v>1100</c:v>
                </c:pt>
                <c:pt idx="2">
                  <c:v>2200</c:v>
                </c:pt>
                <c:pt idx="3">
                  <c:v>3300</c:v>
                </c:pt>
                <c:pt idx="4">
                  <c:v>4400</c:v>
                </c:pt>
                <c:pt idx="5">
                  <c:v>5500</c:v>
                </c:pt>
                <c:pt idx="6">
                  <c:v>6600</c:v>
                </c:pt>
                <c:pt idx="7">
                  <c:v>7700</c:v>
                </c:pt>
                <c:pt idx="8">
                  <c:v>8800</c:v>
                </c:pt>
                <c:pt idx="9">
                  <c:v>9900</c:v>
                </c:pt>
              </c:numCache>
            </c:numRef>
          </c:yVal>
          <c:smooth val="0"/>
          <c:extLst>
            <c:ext xmlns:c16="http://schemas.microsoft.com/office/drawing/2014/chart" uri="{C3380CC4-5D6E-409C-BE32-E72D297353CC}">
              <c16:uniqueId val="{00000006-9CB7-4A40-B2AF-703AC34663D3}"/>
            </c:ext>
          </c:extLst>
        </c:ser>
        <c:ser>
          <c:idx val="7"/>
          <c:order val="7"/>
          <c:tx>
            <c:v>Bisettrice</c:v>
          </c:tx>
          <c:spPr>
            <a:ln w="6350" cap="rnd">
              <a:solidFill>
                <a:schemeClr val="bg2">
                  <a:lumMod val="50000"/>
                </a:schemeClr>
              </a:solidFill>
              <a:round/>
            </a:ln>
            <a:effectLst/>
          </c:spPr>
          <c:marker>
            <c:symbol val="none"/>
          </c:marker>
          <c:x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xVal>
          <c:y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yVal>
          <c:smooth val="0"/>
          <c:extLst>
            <c:ext xmlns:c16="http://schemas.microsoft.com/office/drawing/2014/chart" uri="{C3380CC4-5D6E-409C-BE32-E72D297353CC}">
              <c16:uniqueId val="{00000007-9CB7-4A40-B2AF-703AC34663D3}"/>
            </c:ext>
          </c:extLst>
        </c:ser>
        <c:ser>
          <c:idx val="8"/>
          <c:order val="8"/>
          <c:tx>
            <c:v>-20</c:v>
          </c:tx>
          <c:spPr>
            <a:ln w="6350" cap="rnd">
              <a:solidFill>
                <a:schemeClr val="bg1">
                  <a:lumMod val="65000"/>
                </a:schemeClr>
              </a:solidFill>
              <a:prstDash val="sysDash"/>
              <a:round/>
            </a:ln>
            <a:effectLst/>
          </c:spPr>
          <c:marker>
            <c:symbol val="none"/>
          </c:marker>
          <c:xVal>
            <c:numRef>
              <c:f>Sheet4!$D$60:$L$60</c:f>
              <c:numCache>
                <c:formatCode>_-* #\ ##0_-;\-* #\ ##0_-;_-* "-"??_-;_-@_-</c:formatCode>
                <c:ptCount val="9"/>
                <c:pt idx="0">
                  <c:v>1000</c:v>
                </c:pt>
                <c:pt idx="1">
                  <c:v>2000</c:v>
                </c:pt>
                <c:pt idx="2">
                  <c:v>3000</c:v>
                </c:pt>
                <c:pt idx="3">
                  <c:v>4000</c:v>
                </c:pt>
                <c:pt idx="4">
                  <c:v>5000</c:v>
                </c:pt>
                <c:pt idx="5">
                  <c:v>6000</c:v>
                </c:pt>
                <c:pt idx="6">
                  <c:v>7000</c:v>
                </c:pt>
                <c:pt idx="7">
                  <c:v>8000</c:v>
                </c:pt>
                <c:pt idx="8">
                  <c:v>9000</c:v>
                </c:pt>
              </c:numCache>
            </c:numRef>
          </c:xVal>
          <c:yVal>
            <c:numRef>
              <c:f>Sheet4!$D$61:$L$61</c:f>
              <c:numCache>
                <c:formatCode>_-* #\ ##0_-;\-* #\ ##0_-;_-* "-"??_-;_-@_-</c:formatCode>
                <c:ptCount val="9"/>
                <c:pt idx="0">
                  <c:v>800</c:v>
                </c:pt>
                <c:pt idx="1">
                  <c:v>1600</c:v>
                </c:pt>
                <c:pt idx="2">
                  <c:v>2400</c:v>
                </c:pt>
                <c:pt idx="3">
                  <c:v>3200</c:v>
                </c:pt>
                <c:pt idx="4">
                  <c:v>4000</c:v>
                </c:pt>
                <c:pt idx="5">
                  <c:v>4800</c:v>
                </c:pt>
                <c:pt idx="6">
                  <c:v>5600</c:v>
                </c:pt>
                <c:pt idx="7">
                  <c:v>6400</c:v>
                </c:pt>
                <c:pt idx="8">
                  <c:v>7200</c:v>
                </c:pt>
              </c:numCache>
            </c:numRef>
          </c:yVal>
          <c:smooth val="0"/>
          <c:extLst>
            <c:ext xmlns:c16="http://schemas.microsoft.com/office/drawing/2014/chart" uri="{C3380CC4-5D6E-409C-BE32-E72D297353CC}">
              <c16:uniqueId val="{00000001-07F8-4E1B-A4C0-0C043DD14158}"/>
            </c:ext>
          </c:extLst>
        </c:ser>
        <c:ser>
          <c:idx val="9"/>
          <c:order val="9"/>
          <c:tx>
            <c:v>20</c:v>
          </c:tx>
          <c:spPr>
            <a:ln w="6350" cap="rnd">
              <a:solidFill>
                <a:schemeClr val="bg1">
                  <a:lumMod val="65000"/>
                </a:schemeClr>
              </a:solidFill>
              <a:prstDash val="sysDash"/>
              <a:round/>
            </a:ln>
            <a:effectLst/>
          </c:spPr>
          <c:marker>
            <c:symbol val="none"/>
          </c:marker>
          <c:xVal>
            <c:numRef>
              <c:f>Sheet4!$D$60:$L$60</c:f>
              <c:numCache>
                <c:formatCode>_-* #\ ##0_-;\-* #\ ##0_-;_-* "-"??_-;_-@_-</c:formatCode>
                <c:ptCount val="9"/>
                <c:pt idx="0">
                  <c:v>1000</c:v>
                </c:pt>
                <c:pt idx="1">
                  <c:v>2000</c:v>
                </c:pt>
                <c:pt idx="2">
                  <c:v>3000</c:v>
                </c:pt>
                <c:pt idx="3">
                  <c:v>4000</c:v>
                </c:pt>
                <c:pt idx="4">
                  <c:v>5000</c:v>
                </c:pt>
                <c:pt idx="5">
                  <c:v>6000</c:v>
                </c:pt>
                <c:pt idx="6">
                  <c:v>7000</c:v>
                </c:pt>
                <c:pt idx="7">
                  <c:v>8000</c:v>
                </c:pt>
                <c:pt idx="8">
                  <c:v>9000</c:v>
                </c:pt>
              </c:numCache>
            </c:numRef>
          </c:xVal>
          <c:yVal>
            <c:numRef>
              <c:f>Sheet4!$D$62:$L$62</c:f>
              <c:numCache>
                <c:formatCode>_-* #\ ##0_-;\-* #\ ##0_-;_-* "-"??_-;_-@_-</c:formatCode>
                <c:ptCount val="9"/>
                <c:pt idx="0">
                  <c:v>1200</c:v>
                </c:pt>
                <c:pt idx="1">
                  <c:v>2400</c:v>
                </c:pt>
                <c:pt idx="2">
                  <c:v>3600</c:v>
                </c:pt>
                <c:pt idx="3">
                  <c:v>4800</c:v>
                </c:pt>
                <c:pt idx="4">
                  <c:v>6000</c:v>
                </c:pt>
                <c:pt idx="5">
                  <c:v>7200</c:v>
                </c:pt>
                <c:pt idx="6">
                  <c:v>8400</c:v>
                </c:pt>
                <c:pt idx="7">
                  <c:v>9600</c:v>
                </c:pt>
                <c:pt idx="8">
                  <c:v>10800</c:v>
                </c:pt>
              </c:numCache>
            </c:numRef>
          </c:yVal>
          <c:smooth val="0"/>
          <c:extLst>
            <c:ext xmlns:c16="http://schemas.microsoft.com/office/drawing/2014/chart" uri="{C3380CC4-5D6E-409C-BE32-E72D297353CC}">
              <c16:uniqueId val="{00000002-07F8-4E1B-A4C0-0C043DD14158}"/>
            </c:ext>
          </c:extLst>
        </c:ser>
        <c:dLbls>
          <c:showLegendKey val="0"/>
          <c:showVal val="0"/>
          <c:showCatName val="0"/>
          <c:showSerName val="0"/>
          <c:showPercent val="0"/>
          <c:showBubbleSize val="0"/>
        </c:dLbls>
        <c:axId val="1138431888"/>
        <c:axId val="1138432304"/>
      </c:scatterChart>
      <c:valAx>
        <c:axId val="1138431888"/>
        <c:scaling>
          <c:orientation val="minMax"/>
          <c:max val="9000"/>
        </c:scaling>
        <c:delete val="0"/>
        <c:axPos val="b"/>
        <c:majorGridlines>
          <c:spPr>
            <a:ln w="0"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GB" sz="1000" b="1" i="0" u="none" strike="noStrike" baseline="0">
                    <a:effectLst/>
                  </a:rPr>
                  <a:t>LCC - EE Ref. values - Detailed </a:t>
                </a:r>
                <a:r>
                  <a:rPr lang="en-GB" sz="1000" b="0" i="0" u="none" strike="noStrike" baseline="0">
                    <a:effectLst/>
                  </a:rPr>
                  <a:t>[€/m</a:t>
                </a:r>
                <a:r>
                  <a:rPr lang="en-GB" sz="1000" b="0" i="0" u="none" strike="noStrike" baseline="30000">
                    <a:effectLst/>
                  </a:rPr>
                  <a:t>2</a:t>
                </a:r>
                <a:r>
                  <a:rPr lang="en-GB" sz="1000" b="0" i="0" u="none" strike="noStrike" baseline="0">
                    <a:effectLst/>
                  </a:rPr>
                  <a:t>]</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138432304"/>
        <c:crosses val="autoZero"/>
        <c:crossBetween val="midCat"/>
        <c:majorUnit val="1000"/>
      </c:valAx>
      <c:valAx>
        <c:axId val="1138432304"/>
        <c:scaling>
          <c:orientation val="minMax"/>
          <c:max val="9000"/>
        </c:scaling>
        <c:delete val="0"/>
        <c:axPos val="l"/>
        <c:majorGridlines>
          <c:spPr>
            <a:ln w="0"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GB" b="1"/>
                  <a:t>LCC EE fixed % </a:t>
                </a:r>
                <a:r>
                  <a:rPr lang="en-GB"/>
                  <a:t>[€/m</a:t>
                </a:r>
                <a:r>
                  <a:rPr lang="en-GB" baseline="30000"/>
                  <a:t>2</a:t>
                </a:r>
                <a:r>
                  <a:rPr lang="en-GB"/>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138431888"/>
        <c:crosses val="autoZero"/>
        <c:crossBetween val="midCat"/>
      </c:valAx>
      <c:spPr>
        <a:noFill/>
        <a:ln>
          <a:noFill/>
        </a:ln>
        <a:effectLst/>
      </c:spPr>
    </c:plotArea>
    <c:legend>
      <c:legendPos val="b"/>
      <c:layout>
        <c:manualLayout>
          <c:xMode val="edge"/>
          <c:yMode val="edge"/>
          <c:x val="0.47195544665149558"/>
          <c:y val="0.77125377990598265"/>
          <c:w val="0.22806379156572926"/>
          <c:h val="0.10453777390350438"/>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26618547681539"/>
          <c:y val="5.0604629327429339E-2"/>
          <c:w val="0.57607166154283695"/>
          <c:h val="0.5314522237986552"/>
        </c:manualLayout>
      </c:layout>
      <c:scatterChart>
        <c:scatterStyle val="lineMarker"/>
        <c:varyColors val="0"/>
        <c:ser>
          <c:idx val="1"/>
          <c:order val="0"/>
          <c:tx>
            <c:strRef>
              <c:f>Sheet4!$B$4</c:f>
              <c:strCache>
                <c:ptCount val="1"/>
                <c:pt idx="0">
                  <c:v> 75th </c:v>
                </c:pt>
              </c:strCache>
            </c:strRef>
          </c:tx>
          <c:spPr>
            <a:ln w="25400" cap="rnd">
              <a:noFill/>
              <a:round/>
            </a:ln>
            <a:effectLst/>
          </c:spPr>
          <c:marker>
            <c:symbol val="triangle"/>
            <c:size val="5"/>
            <c:spPr>
              <a:solidFill>
                <a:srgbClr val="FF0066"/>
              </a:solidFill>
              <a:ln w="9525">
                <a:solidFill>
                  <a:srgbClr val="FF0066"/>
                </a:solidFill>
              </a:ln>
              <a:effectLst/>
            </c:spPr>
          </c:marker>
          <c:xVal>
            <c:numRef>
              <c:f>Sheet4!$C$12:$M$12</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Sheet4!$C$4:$M$4</c:f>
              <c:numCache>
                <c:formatCode>_-* #\ ##0_-;\-* #\ ##0_-;_-* "-"??_-;_-@_-</c:formatCode>
                <c:ptCount val="10"/>
                <c:pt idx="0">
                  <c:v>2743</c:v>
                </c:pt>
                <c:pt idx="1">
                  <c:v>3095.5</c:v>
                </c:pt>
                <c:pt idx="2">
                  <c:v>2461.5613317500001</c:v>
                </c:pt>
                <c:pt idx="3">
                  <c:v>1558.25</c:v>
                </c:pt>
                <c:pt idx="4">
                  <c:v>6222.3687412500003</c:v>
                </c:pt>
                <c:pt idx="5">
                  <c:v>5243</c:v>
                </c:pt>
                <c:pt idx="6">
                  <c:v>6521.30639075</c:v>
                </c:pt>
                <c:pt idx="7">
                  <c:v>2761.6866917500001</c:v>
                </c:pt>
                <c:pt idx="8">
                  <c:v>3285.5343560000001</c:v>
                </c:pt>
                <c:pt idx="9">
                  <c:v>2329.5906312500001</c:v>
                </c:pt>
              </c:numCache>
            </c:numRef>
          </c:yVal>
          <c:smooth val="0"/>
          <c:extLst>
            <c:ext xmlns:c16="http://schemas.microsoft.com/office/drawing/2014/chart" uri="{C3380CC4-5D6E-409C-BE32-E72D297353CC}">
              <c16:uniqueId val="{00000003-CCD0-4EC7-B3CE-35D8DF08130F}"/>
            </c:ext>
          </c:extLst>
        </c:ser>
        <c:ser>
          <c:idx val="4"/>
          <c:order val="1"/>
          <c:tx>
            <c:strRef>
              <c:f>Sheet4!$B$10</c:f>
              <c:strCache>
                <c:ptCount val="1"/>
                <c:pt idx="0">
                  <c:v> Max </c:v>
                </c:pt>
              </c:strCache>
            </c:strRef>
          </c:tx>
          <c:spPr>
            <a:ln w="25400" cap="rnd">
              <a:noFill/>
              <a:round/>
            </a:ln>
            <a:effectLst/>
          </c:spPr>
          <c:marker>
            <c:symbol val="triangle"/>
            <c:size val="5"/>
            <c:spPr>
              <a:solidFill>
                <a:schemeClr val="bg1"/>
              </a:solidFill>
              <a:ln w="9525">
                <a:solidFill>
                  <a:schemeClr val="accent2">
                    <a:lumMod val="50000"/>
                  </a:schemeClr>
                </a:solidFill>
              </a:ln>
              <a:effectLst/>
            </c:spPr>
          </c:marker>
          <c:xVal>
            <c:numRef>
              <c:f>Sheet4!$C$18:$M$18</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Sheet4!$C$10:$M$10</c:f>
              <c:numCache>
                <c:formatCode>_-* #\ ##0_-;\-* #\ ##0_-;_-* "-"??_-;_-@_-</c:formatCode>
                <c:ptCount val="10"/>
                <c:pt idx="0">
                  <c:v>3718</c:v>
                </c:pt>
                <c:pt idx="1">
                  <c:v>4778</c:v>
                </c:pt>
                <c:pt idx="2">
                  <c:v>3142.1297530000002</c:v>
                </c:pt>
                <c:pt idx="3">
                  <c:v>1902</c:v>
                </c:pt>
                <c:pt idx="4">
                  <c:v>9116.4989690000002</c:v>
                </c:pt>
                <c:pt idx="5">
                  <c:v>9056</c:v>
                </c:pt>
                <c:pt idx="6">
                  <c:v>8133.5870720000003</c:v>
                </c:pt>
                <c:pt idx="7">
                  <c:v>3496</c:v>
                </c:pt>
                <c:pt idx="8">
                  <c:v>3740.010252</c:v>
                </c:pt>
                <c:pt idx="9">
                  <c:v>2623.9980970000001</c:v>
                </c:pt>
              </c:numCache>
            </c:numRef>
          </c:yVal>
          <c:smooth val="0"/>
          <c:extLst>
            <c:ext xmlns:c16="http://schemas.microsoft.com/office/drawing/2014/chart" uri="{C3380CC4-5D6E-409C-BE32-E72D297353CC}">
              <c16:uniqueId val="{00000006-CCD0-4EC7-B3CE-35D8DF08130F}"/>
            </c:ext>
          </c:extLst>
        </c:ser>
        <c:ser>
          <c:idx val="3"/>
          <c:order val="2"/>
          <c:tx>
            <c:strRef>
              <c:f>Sheet4!$B$9</c:f>
              <c:strCache>
                <c:ptCount val="1"/>
                <c:pt idx="0">
                  <c:v> Min </c:v>
                </c:pt>
              </c:strCache>
            </c:strRef>
          </c:tx>
          <c:spPr>
            <a:ln w="25400" cap="rnd">
              <a:noFill/>
              <a:round/>
            </a:ln>
            <a:effectLst/>
          </c:spPr>
          <c:marker>
            <c:symbol val="circle"/>
            <c:size val="5"/>
            <c:spPr>
              <a:solidFill>
                <a:schemeClr val="bg1"/>
              </a:solidFill>
              <a:ln w="9525">
                <a:solidFill>
                  <a:schemeClr val="accent1">
                    <a:lumMod val="50000"/>
                  </a:schemeClr>
                </a:solidFill>
              </a:ln>
              <a:effectLst/>
            </c:spPr>
          </c:marker>
          <c:xVal>
            <c:numRef>
              <c:f>Sheet4!$C$17:$M$17</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Sheet4!$C$9:$M$9</c:f>
              <c:numCache>
                <c:formatCode>_-* #\ ##0_-;\-* #\ ##0_-;_-* "-"??_-;_-@_-</c:formatCode>
                <c:ptCount val="10"/>
                <c:pt idx="0">
                  <c:v>2131</c:v>
                </c:pt>
                <c:pt idx="1">
                  <c:v>2047</c:v>
                </c:pt>
                <c:pt idx="2">
                  <c:v>1537</c:v>
                </c:pt>
                <c:pt idx="3">
                  <c:v>1094.007018</c:v>
                </c:pt>
                <c:pt idx="4">
                  <c:v>3386.8839440000002</c:v>
                </c:pt>
                <c:pt idx="5">
                  <c:v>3316</c:v>
                </c:pt>
                <c:pt idx="6">
                  <c:v>4227</c:v>
                </c:pt>
                <c:pt idx="7">
                  <c:v>2090.6183959999998</c:v>
                </c:pt>
                <c:pt idx="8">
                  <c:v>2347</c:v>
                </c:pt>
                <c:pt idx="9">
                  <c:v>1756.4419370000001</c:v>
                </c:pt>
              </c:numCache>
            </c:numRef>
          </c:yVal>
          <c:smooth val="0"/>
          <c:extLst>
            <c:ext xmlns:c16="http://schemas.microsoft.com/office/drawing/2014/chart" uri="{C3380CC4-5D6E-409C-BE32-E72D297353CC}">
              <c16:uniqueId val="{00000005-CCD0-4EC7-B3CE-35D8DF08130F}"/>
            </c:ext>
          </c:extLst>
        </c:ser>
        <c:ser>
          <c:idx val="0"/>
          <c:order val="3"/>
          <c:tx>
            <c:strRef>
              <c:f>Sheet4!$B$3</c:f>
              <c:strCache>
                <c:ptCount val="1"/>
                <c:pt idx="0">
                  <c:v> 25th </c:v>
                </c:pt>
              </c:strCache>
            </c:strRef>
          </c:tx>
          <c:spPr>
            <a:ln w="25400" cap="rnd">
              <a:noFill/>
              <a:round/>
            </a:ln>
            <a:effectLst/>
          </c:spPr>
          <c:marker>
            <c:symbol val="circle"/>
            <c:size val="5"/>
            <c:spPr>
              <a:solidFill>
                <a:srgbClr val="0066FF"/>
              </a:solidFill>
              <a:ln w="9525">
                <a:solidFill>
                  <a:srgbClr val="0066FF"/>
                </a:solidFill>
              </a:ln>
              <a:effectLst/>
            </c:spPr>
          </c:marker>
          <c:xVal>
            <c:numRef>
              <c:f>Sheet4!$C$11:$M$11</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Sheet4!$C$3:$M$3</c:f>
              <c:numCache>
                <c:formatCode>_-* #\ ##0_-;\-* #\ ##0_-;_-* "-"??_-;_-@_-</c:formatCode>
                <c:ptCount val="10"/>
                <c:pt idx="0">
                  <c:v>2194.8801277499997</c:v>
                </c:pt>
                <c:pt idx="1">
                  <c:v>2257</c:v>
                </c:pt>
                <c:pt idx="2">
                  <c:v>1830.9975360000001</c:v>
                </c:pt>
                <c:pt idx="3">
                  <c:v>1180.0115314999998</c:v>
                </c:pt>
                <c:pt idx="4">
                  <c:v>3836.9330055</c:v>
                </c:pt>
                <c:pt idx="5">
                  <c:v>3651.9153297499997</c:v>
                </c:pt>
                <c:pt idx="6">
                  <c:v>4605.25</c:v>
                </c:pt>
                <c:pt idx="7">
                  <c:v>2242.9929735000001</c:v>
                </c:pt>
                <c:pt idx="8">
                  <c:v>2455</c:v>
                </c:pt>
                <c:pt idx="9">
                  <c:v>1874</c:v>
                </c:pt>
              </c:numCache>
            </c:numRef>
          </c:yVal>
          <c:smooth val="0"/>
          <c:extLst>
            <c:ext xmlns:c16="http://schemas.microsoft.com/office/drawing/2014/chart" uri="{C3380CC4-5D6E-409C-BE32-E72D297353CC}">
              <c16:uniqueId val="{00000000-CCD0-4EC7-B3CE-35D8DF08130F}"/>
            </c:ext>
          </c:extLst>
        </c:ser>
        <c:ser>
          <c:idx val="2"/>
          <c:order val="4"/>
          <c:tx>
            <c:strRef>
              <c:f>Sheet4!$B$5</c:f>
              <c:strCache>
                <c:ptCount val="1"/>
                <c:pt idx="0">
                  <c:v> Median </c:v>
                </c:pt>
              </c:strCache>
            </c:strRef>
          </c:tx>
          <c:spPr>
            <a:ln w="25400" cap="rnd">
              <a:noFill/>
              <a:round/>
            </a:ln>
            <a:effectLst/>
          </c:spPr>
          <c:marker>
            <c:symbol val="star"/>
            <c:size val="5"/>
            <c:spPr>
              <a:noFill/>
              <a:ln w="9525">
                <a:solidFill>
                  <a:srgbClr val="00503B"/>
                </a:solidFill>
              </a:ln>
              <a:effectLst/>
            </c:spPr>
          </c:marker>
          <c:xVal>
            <c:numRef>
              <c:f>Sheet4!$C$13:$M$13</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Sheet4!$C$5:$M$5</c:f>
              <c:numCache>
                <c:formatCode>_-* #\ ##0_-;\-* #\ ##0_-;_-* "-"??_-;_-@_-</c:formatCode>
                <c:ptCount val="10"/>
                <c:pt idx="0">
                  <c:v>2303.2578000000003</c:v>
                </c:pt>
                <c:pt idx="1">
                  <c:v>2695.5</c:v>
                </c:pt>
                <c:pt idx="2">
                  <c:v>2086</c:v>
                </c:pt>
                <c:pt idx="3">
                  <c:v>1357.5</c:v>
                </c:pt>
                <c:pt idx="4">
                  <c:v>4525</c:v>
                </c:pt>
                <c:pt idx="5">
                  <c:v>4249.3250465000001</c:v>
                </c:pt>
                <c:pt idx="6">
                  <c:v>5171</c:v>
                </c:pt>
                <c:pt idx="7">
                  <c:v>2360.5</c:v>
                </c:pt>
                <c:pt idx="8">
                  <c:v>2614.4643699999997</c:v>
                </c:pt>
                <c:pt idx="9">
                  <c:v>2074.6257985000002</c:v>
                </c:pt>
              </c:numCache>
            </c:numRef>
          </c:yVal>
          <c:smooth val="0"/>
          <c:extLst>
            <c:ext xmlns:c16="http://schemas.microsoft.com/office/drawing/2014/chart" uri="{C3380CC4-5D6E-409C-BE32-E72D297353CC}">
              <c16:uniqueId val="{00000004-CCD0-4EC7-B3CE-35D8DF08130F}"/>
            </c:ext>
          </c:extLst>
        </c:ser>
        <c:ser>
          <c:idx val="5"/>
          <c:order val="5"/>
          <c:tx>
            <c:v>-10%</c:v>
          </c:tx>
          <c:spPr>
            <a:ln w="6350" cap="rnd">
              <a:solidFill>
                <a:schemeClr val="bg2">
                  <a:lumMod val="50000"/>
                </a:schemeClr>
              </a:solidFill>
              <a:prstDash val="sysDash"/>
              <a:round/>
            </a:ln>
            <a:effectLst/>
          </c:spPr>
          <c:marker>
            <c:symbol val="none"/>
          </c:marker>
          <c:x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xVal>
          <c:yVal>
            <c:numRef>
              <c:f>Sheet4!$C$58:$L$58</c:f>
              <c:numCache>
                <c:formatCode>_-* #\ ##0_-;\-* #\ ##0_-;_-* "-"??_-;_-@_-</c:formatCode>
                <c:ptCount val="10"/>
                <c:pt idx="0">
                  <c:v>0</c:v>
                </c:pt>
                <c:pt idx="1">
                  <c:v>900</c:v>
                </c:pt>
                <c:pt idx="2">
                  <c:v>1800</c:v>
                </c:pt>
                <c:pt idx="3">
                  <c:v>2700</c:v>
                </c:pt>
                <c:pt idx="4">
                  <c:v>3600</c:v>
                </c:pt>
                <c:pt idx="5">
                  <c:v>4500</c:v>
                </c:pt>
                <c:pt idx="6">
                  <c:v>5400</c:v>
                </c:pt>
                <c:pt idx="7">
                  <c:v>6300</c:v>
                </c:pt>
                <c:pt idx="8">
                  <c:v>7200</c:v>
                </c:pt>
                <c:pt idx="9">
                  <c:v>8100</c:v>
                </c:pt>
              </c:numCache>
            </c:numRef>
          </c:yVal>
          <c:smooth val="0"/>
          <c:extLst>
            <c:ext xmlns:c16="http://schemas.microsoft.com/office/drawing/2014/chart" uri="{C3380CC4-5D6E-409C-BE32-E72D297353CC}">
              <c16:uniqueId val="{00000007-CCD0-4EC7-B3CE-35D8DF08130F}"/>
            </c:ext>
          </c:extLst>
        </c:ser>
        <c:ser>
          <c:idx val="6"/>
          <c:order val="6"/>
          <c:tx>
            <c:v>10%</c:v>
          </c:tx>
          <c:spPr>
            <a:ln w="6350" cap="rnd">
              <a:solidFill>
                <a:schemeClr val="bg2">
                  <a:lumMod val="50000"/>
                </a:schemeClr>
              </a:solidFill>
              <a:prstDash val="sysDash"/>
              <a:round/>
            </a:ln>
            <a:effectLst/>
          </c:spPr>
          <c:marker>
            <c:symbol val="none"/>
          </c:marker>
          <c:x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xVal>
          <c:yVal>
            <c:numRef>
              <c:f>Sheet4!$C$59:$L$59</c:f>
              <c:numCache>
                <c:formatCode>_-* #\ ##0_-;\-* #\ ##0_-;_-* "-"??_-;_-@_-</c:formatCode>
                <c:ptCount val="10"/>
                <c:pt idx="0">
                  <c:v>0</c:v>
                </c:pt>
                <c:pt idx="1">
                  <c:v>1100</c:v>
                </c:pt>
                <c:pt idx="2">
                  <c:v>2200</c:v>
                </c:pt>
                <c:pt idx="3">
                  <c:v>3300</c:v>
                </c:pt>
                <c:pt idx="4">
                  <c:v>4400</c:v>
                </c:pt>
                <c:pt idx="5">
                  <c:v>5500</c:v>
                </c:pt>
                <c:pt idx="6">
                  <c:v>6600</c:v>
                </c:pt>
                <c:pt idx="7">
                  <c:v>7700</c:v>
                </c:pt>
                <c:pt idx="8">
                  <c:v>8800</c:v>
                </c:pt>
                <c:pt idx="9">
                  <c:v>9900</c:v>
                </c:pt>
              </c:numCache>
            </c:numRef>
          </c:yVal>
          <c:smooth val="0"/>
          <c:extLst>
            <c:ext xmlns:c16="http://schemas.microsoft.com/office/drawing/2014/chart" uri="{C3380CC4-5D6E-409C-BE32-E72D297353CC}">
              <c16:uniqueId val="{00000008-CCD0-4EC7-B3CE-35D8DF08130F}"/>
            </c:ext>
          </c:extLst>
        </c:ser>
        <c:ser>
          <c:idx val="7"/>
          <c:order val="7"/>
          <c:tx>
            <c:v>Bisettrice</c:v>
          </c:tx>
          <c:spPr>
            <a:ln w="6350" cap="rnd">
              <a:solidFill>
                <a:schemeClr val="bg2">
                  <a:lumMod val="50000"/>
                </a:schemeClr>
              </a:solidFill>
              <a:round/>
            </a:ln>
            <a:effectLst/>
          </c:spPr>
          <c:marker>
            <c:symbol val="none"/>
          </c:marker>
          <c:x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xVal>
          <c:y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yVal>
          <c:smooth val="0"/>
          <c:extLst>
            <c:ext xmlns:c16="http://schemas.microsoft.com/office/drawing/2014/chart" uri="{C3380CC4-5D6E-409C-BE32-E72D297353CC}">
              <c16:uniqueId val="{00000009-CCD0-4EC7-B3CE-35D8DF08130F}"/>
            </c:ext>
          </c:extLst>
        </c:ser>
        <c:ser>
          <c:idx val="8"/>
          <c:order val="8"/>
          <c:tx>
            <c:v>-20%</c:v>
          </c:tx>
          <c:spPr>
            <a:ln w="6350" cap="rnd">
              <a:solidFill>
                <a:schemeClr val="bg1">
                  <a:lumMod val="65000"/>
                </a:schemeClr>
              </a:solidFill>
              <a:prstDash val="sysDash"/>
              <a:round/>
            </a:ln>
            <a:effectLst/>
          </c:spPr>
          <c:marker>
            <c:symbol val="none"/>
          </c:marker>
          <c:xVal>
            <c:numRef>
              <c:f>Sheet4!$D$60:$L$60</c:f>
              <c:numCache>
                <c:formatCode>_-* #\ ##0_-;\-* #\ ##0_-;_-* "-"??_-;_-@_-</c:formatCode>
                <c:ptCount val="9"/>
                <c:pt idx="0">
                  <c:v>1000</c:v>
                </c:pt>
                <c:pt idx="1">
                  <c:v>2000</c:v>
                </c:pt>
                <c:pt idx="2">
                  <c:v>3000</c:v>
                </c:pt>
                <c:pt idx="3">
                  <c:v>4000</c:v>
                </c:pt>
                <c:pt idx="4">
                  <c:v>5000</c:v>
                </c:pt>
                <c:pt idx="5">
                  <c:v>6000</c:v>
                </c:pt>
                <c:pt idx="6">
                  <c:v>7000</c:v>
                </c:pt>
                <c:pt idx="7">
                  <c:v>8000</c:v>
                </c:pt>
                <c:pt idx="8">
                  <c:v>9000</c:v>
                </c:pt>
              </c:numCache>
            </c:numRef>
          </c:xVal>
          <c:yVal>
            <c:numRef>
              <c:f>Sheet4!$D$61:$L$61</c:f>
              <c:numCache>
                <c:formatCode>_-* #\ ##0_-;\-* #\ ##0_-;_-* "-"??_-;_-@_-</c:formatCode>
                <c:ptCount val="9"/>
                <c:pt idx="0">
                  <c:v>800</c:v>
                </c:pt>
                <c:pt idx="1">
                  <c:v>1600</c:v>
                </c:pt>
                <c:pt idx="2">
                  <c:v>2400</c:v>
                </c:pt>
                <c:pt idx="3">
                  <c:v>3200</c:v>
                </c:pt>
                <c:pt idx="4">
                  <c:v>4000</c:v>
                </c:pt>
                <c:pt idx="5">
                  <c:v>4800</c:v>
                </c:pt>
                <c:pt idx="6">
                  <c:v>5600</c:v>
                </c:pt>
                <c:pt idx="7">
                  <c:v>6400</c:v>
                </c:pt>
                <c:pt idx="8">
                  <c:v>7200</c:v>
                </c:pt>
              </c:numCache>
            </c:numRef>
          </c:yVal>
          <c:smooth val="0"/>
          <c:extLst>
            <c:ext xmlns:c16="http://schemas.microsoft.com/office/drawing/2014/chart" uri="{C3380CC4-5D6E-409C-BE32-E72D297353CC}">
              <c16:uniqueId val="{00000001-1243-4E48-B7AE-D38540356C41}"/>
            </c:ext>
          </c:extLst>
        </c:ser>
        <c:ser>
          <c:idx val="9"/>
          <c:order val="9"/>
          <c:tx>
            <c:v>20</c:v>
          </c:tx>
          <c:spPr>
            <a:ln w="6350" cap="rnd">
              <a:solidFill>
                <a:schemeClr val="bg1">
                  <a:lumMod val="65000"/>
                </a:schemeClr>
              </a:solidFill>
              <a:prstDash val="sysDash"/>
              <a:round/>
            </a:ln>
            <a:effectLst/>
          </c:spPr>
          <c:marker>
            <c:symbol val="none"/>
          </c:marker>
          <c:xVal>
            <c:numRef>
              <c:f>Sheet4!$D$60:$L$60</c:f>
              <c:numCache>
                <c:formatCode>_-* #\ ##0_-;\-* #\ ##0_-;_-* "-"??_-;_-@_-</c:formatCode>
                <c:ptCount val="9"/>
                <c:pt idx="0">
                  <c:v>1000</c:v>
                </c:pt>
                <c:pt idx="1">
                  <c:v>2000</c:v>
                </c:pt>
                <c:pt idx="2">
                  <c:v>3000</c:v>
                </c:pt>
                <c:pt idx="3">
                  <c:v>4000</c:v>
                </c:pt>
                <c:pt idx="4">
                  <c:v>5000</c:v>
                </c:pt>
                <c:pt idx="5">
                  <c:v>6000</c:v>
                </c:pt>
                <c:pt idx="6">
                  <c:v>7000</c:v>
                </c:pt>
                <c:pt idx="7">
                  <c:v>8000</c:v>
                </c:pt>
                <c:pt idx="8">
                  <c:v>9000</c:v>
                </c:pt>
              </c:numCache>
            </c:numRef>
          </c:xVal>
          <c:yVal>
            <c:numRef>
              <c:f>Sheet4!$D$62:$L$62</c:f>
              <c:numCache>
                <c:formatCode>_-* #\ ##0_-;\-* #\ ##0_-;_-* "-"??_-;_-@_-</c:formatCode>
                <c:ptCount val="9"/>
                <c:pt idx="0">
                  <c:v>1200</c:v>
                </c:pt>
                <c:pt idx="1">
                  <c:v>2400</c:v>
                </c:pt>
                <c:pt idx="2">
                  <c:v>3600</c:v>
                </c:pt>
                <c:pt idx="3">
                  <c:v>4800</c:v>
                </c:pt>
                <c:pt idx="4">
                  <c:v>6000</c:v>
                </c:pt>
                <c:pt idx="5">
                  <c:v>7200</c:v>
                </c:pt>
                <c:pt idx="6">
                  <c:v>8400</c:v>
                </c:pt>
                <c:pt idx="7">
                  <c:v>9600</c:v>
                </c:pt>
                <c:pt idx="8">
                  <c:v>10800</c:v>
                </c:pt>
              </c:numCache>
            </c:numRef>
          </c:yVal>
          <c:smooth val="0"/>
          <c:extLst>
            <c:ext xmlns:c16="http://schemas.microsoft.com/office/drawing/2014/chart" uri="{C3380CC4-5D6E-409C-BE32-E72D297353CC}">
              <c16:uniqueId val="{00000002-1243-4E48-B7AE-D38540356C41}"/>
            </c:ext>
          </c:extLst>
        </c:ser>
        <c:dLbls>
          <c:showLegendKey val="0"/>
          <c:showVal val="0"/>
          <c:showCatName val="0"/>
          <c:showSerName val="0"/>
          <c:showPercent val="0"/>
          <c:showBubbleSize val="0"/>
        </c:dLbls>
        <c:axId val="1138431888"/>
        <c:axId val="1138432304"/>
      </c:scatterChart>
      <c:valAx>
        <c:axId val="1138431888"/>
        <c:scaling>
          <c:orientation val="minMax"/>
          <c:max val="9000"/>
        </c:scaling>
        <c:delete val="0"/>
        <c:axPos val="b"/>
        <c:majorGridlines>
          <c:spPr>
            <a:ln w="0"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GB" b="1"/>
                  <a:t>LCC - EE Ref. values - Detailed </a:t>
                </a:r>
                <a:r>
                  <a:rPr lang="en-GB" sz="1000" b="0" i="0" u="none" strike="noStrike" baseline="0">
                    <a:effectLst/>
                  </a:rPr>
                  <a:t>[€/m</a:t>
                </a:r>
                <a:r>
                  <a:rPr lang="en-GB" sz="1000" b="0" i="0" u="none" strike="noStrike" baseline="30000">
                    <a:effectLst/>
                  </a:rPr>
                  <a:t>2</a:t>
                </a:r>
                <a:r>
                  <a:rPr lang="en-GB" sz="1000" b="0" i="0" u="none" strike="noStrike" baseline="0">
                    <a:effectLst/>
                  </a:rPr>
                  <a:t>]</a:t>
                </a:r>
                <a:endParaRPr lang="en-GB" b="0"/>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138432304"/>
        <c:crosses val="autoZero"/>
        <c:crossBetween val="midCat"/>
        <c:majorUnit val="1000"/>
      </c:valAx>
      <c:valAx>
        <c:axId val="1138432304"/>
        <c:scaling>
          <c:orientation val="minMax"/>
          <c:max val="9000"/>
        </c:scaling>
        <c:delete val="0"/>
        <c:axPos val="l"/>
        <c:majorGridlines>
          <c:spPr>
            <a:ln w="0"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GB" b="1" spc="-20" baseline="0"/>
                  <a:t>LCC - EE Ref values - Simplified </a:t>
                </a:r>
                <a:r>
                  <a:rPr lang="en-GB" sz="1000" b="0" i="0" u="none" strike="noStrike" baseline="0">
                    <a:effectLst/>
                  </a:rPr>
                  <a:t>[€/m</a:t>
                </a:r>
                <a:r>
                  <a:rPr lang="en-GB" sz="1000" b="0" i="0" u="none" strike="noStrike" baseline="30000">
                    <a:effectLst/>
                  </a:rPr>
                  <a:t>2</a:t>
                </a:r>
                <a:r>
                  <a:rPr lang="en-GB" sz="1000" b="0" i="0" u="none" strike="noStrike" baseline="0">
                    <a:effectLst/>
                  </a:rPr>
                  <a:t>]</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138431888"/>
        <c:crosses val="autoZero"/>
        <c:crossBetween val="midCat"/>
      </c:valAx>
      <c:spPr>
        <a:noFill/>
        <a:ln>
          <a:noFill/>
        </a:ln>
        <a:effectLst/>
      </c:spPr>
    </c:plotArea>
    <c:legend>
      <c:legendPos val="b"/>
      <c:layout>
        <c:manualLayout>
          <c:xMode val="edge"/>
          <c:yMode val="edge"/>
          <c:x val="4.3973873539697748E-2"/>
          <c:y val="0.7548619213422284"/>
          <c:w val="0.23061340916431822"/>
          <c:h val="8.1353626172382218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71438088556751"/>
          <c:y val="2.2677882992837718E-2"/>
          <c:w val="0.59439052521763225"/>
          <c:h val="0.79381178470580882"/>
        </c:manualLayout>
      </c:layout>
      <c:scatterChart>
        <c:scatterStyle val="lineMarker"/>
        <c:varyColors val="0"/>
        <c:ser>
          <c:idx val="0"/>
          <c:order val="0"/>
          <c:tx>
            <c:strRef>
              <c:f>Sheet4!$B$3</c:f>
              <c:strCache>
                <c:ptCount val="1"/>
                <c:pt idx="0">
                  <c:v> 25th </c:v>
                </c:pt>
              </c:strCache>
            </c:strRef>
          </c:tx>
          <c:spPr>
            <a:ln w="25400" cap="rnd">
              <a:noFill/>
              <a:round/>
            </a:ln>
            <a:effectLst/>
          </c:spPr>
          <c:marker>
            <c:symbol val="circle"/>
            <c:size val="5"/>
            <c:spPr>
              <a:solidFill>
                <a:srgbClr val="0066FF"/>
              </a:solidFill>
              <a:ln w="9525">
                <a:solidFill>
                  <a:srgbClr val="0066FF"/>
                </a:solidFill>
              </a:ln>
              <a:effectLst/>
            </c:spPr>
          </c:marker>
          <c:xVal>
            <c:numRef>
              <c:f>Sheet4!$C$11:$M$11</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Sheet4!$C$19:$M$19</c:f>
              <c:numCache>
                <c:formatCode>_-* #\ ##0_-;\-* #\ ##0_-;_-* "-"??_-;_-@_-</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0-E8D7-445F-AE43-DF07EC69631D}"/>
            </c:ext>
          </c:extLst>
        </c:ser>
        <c:ser>
          <c:idx val="1"/>
          <c:order val="1"/>
          <c:tx>
            <c:strRef>
              <c:f>Sheet4!$B$4</c:f>
              <c:strCache>
                <c:ptCount val="1"/>
                <c:pt idx="0">
                  <c:v> 75th </c:v>
                </c:pt>
              </c:strCache>
            </c:strRef>
          </c:tx>
          <c:spPr>
            <a:ln w="25400" cap="rnd">
              <a:noFill/>
              <a:round/>
            </a:ln>
            <a:effectLst/>
          </c:spPr>
          <c:marker>
            <c:symbol val="triangle"/>
            <c:size val="5"/>
            <c:spPr>
              <a:solidFill>
                <a:srgbClr val="FF0066"/>
              </a:solidFill>
              <a:ln w="9525">
                <a:solidFill>
                  <a:srgbClr val="FF0066">
                    <a:alpha val="99000"/>
                  </a:srgbClr>
                </a:solidFill>
              </a:ln>
              <a:effectLst/>
            </c:spPr>
          </c:marker>
          <c:xVal>
            <c:numRef>
              <c:f>Sheet4!$C$12:$M$12</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Sheet4!$C$20:$M$20</c:f>
              <c:numCache>
                <c:formatCode>_-* #\ ##0_-;\-* #\ ##0_-;_-* "-"??_-;_-@_-</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1-E8D7-445F-AE43-DF07EC69631D}"/>
            </c:ext>
          </c:extLst>
        </c:ser>
        <c:ser>
          <c:idx val="2"/>
          <c:order val="2"/>
          <c:tx>
            <c:strRef>
              <c:f>Sheet4!$B$5</c:f>
              <c:strCache>
                <c:ptCount val="1"/>
                <c:pt idx="0">
                  <c:v> Median </c:v>
                </c:pt>
              </c:strCache>
            </c:strRef>
          </c:tx>
          <c:spPr>
            <a:ln w="25400" cap="rnd">
              <a:noFill/>
              <a:round/>
            </a:ln>
            <a:effectLst/>
          </c:spPr>
          <c:marker>
            <c:symbol val="star"/>
            <c:size val="5"/>
            <c:spPr>
              <a:noFill/>
              <a:ln w="9525">
                <a:solidFill>
                  <a:srgbClr val="00503B"/>
                </a:solidFill>
              </a:ln>
              <a:effectLst/>
            </c:spPr>
          </c:marker>
          <c:xVal>
            <c:numRef>
              <c:f>Sheet4!$C$13:$M$13</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Sheet4!$C$21:$M$21</c:f>
              <c:numCache>
                <c:formatCode>_-* #\ ##0_-;\-* #\ ##0_-;_-* "-"??_-;_-@_-</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2-E8D7-445F-AE43-DF07EC69631D}"/>
            </c:ext>
          </c:extLst>
        </c:ser>
        <c:ser>
          <c:idx val="3"/>
          <c:order val="3"/>
          <c:tx>
            <c:strRef>
              <c:f>Sheet4!$B$9</c:f>
              <c:strCache>
                <c:ptCount val="1"/>
                <c:pt idx="0">
                  <c:v> Min </c:v>
                </c:pt>
              </c:strCache>
            </c:strRef>
          </c:tx>
          <c:spPr>
            <a:ln w="25400" cap="rnd">
              <a:noFill/>
              <a:round/>
            </a:ln>
            <a:effectLst/>
          </c:spPr>
          <c:marker>
            <c:symbol val="circle"/>
            <c:size val="5"/>
            <c:spPr>
              <a:solidFill>
                <a:schemeClr val="bg1"/>
              </a:solidFill>
              <a:ln w="9525">
                <a:solidFill>
                  <a:schemeClr val="accent5">
                    <a:lumMod val="50000"/>
                  </a:schemeClr>
                </a:solidFill>
              </a:ln>
              <a:effectLst/>
            </c:spPr>
          </c:marker>
          <c:xVal>
            <c:numRef>
              <c:f>Sheet4!$C$17:$M$17</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Sheet4!$C$25:$M$25</c:f>
              <c:numCache>
                <c:formatCode>_-* #\ ##0_-;\-* #\ ##0_-;_-* "-"??_-;_-@_-</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3-E8D7-445F-AE43-DF07EC69631D}"/>
            </c:ext>
          </c:extLst>
        </c:ser>
        <c:ser>
          <c:idx val="4"/>
          <c:order val="4"/>
          <c:tx>
            <c:strRef>
              <c:f>Sheet4!$B$10</c:f>
              <c:strCache>
                <c:ptCount val="1"/>
                <c:pt idx="0">
                  <c:v> Max </c:v>
                </c:pt>
              </c:strCache>
            </c:strRef>
          </c:tx>
          <c:spPr>
            <a:ln w="25400" cap="rnd">
              <a:noFill/>
              <a:round/>
            </a:ln>
            <a:effectLst/>
          </c:spPr>
          <c:marker>
            <c:symbol val="triangle"/>
            <c:size val="5"/>
            <c:spPr>
              <a:solidFill>
                <a:schemeClr val="bg1"/>
              </a:solidFill>
              <a:ln w="9525">
                <a:solidFill>
                  <a:schemeClr val="accent2">
                    <a:lumMod val="50000"/>
                  </a:schemeClr>
                </a:solidFill>
              </a:ln>
              <a:effectLst/>
            </c:spPr>
          </c:marker>
          <c:xVal>
            <c:numRef>
              <c:f>Sheet4!$C$18:$M$18</c:f>
              <c:numCache>
                <c:formatCode>_-* #\ ##0_-;\-* #\ ##0_-;_-* "-"??_-;_-@_-</c:formatCode>
                <c:ptCount val="10"/>
                <c:pt idx="0">
                  <c:v>0</c:v>
                </c:pt>
                <c:pt idx="1">
                  <c:v>0</c:v>
                </c:pt>
                <c:pt idx="2">
                  <c:v>0</c:v>
                </c:pt>
                <c:pt idx="3">
                  <c:v>0</c:v>
                </c:pt>
                <c:pt idx="4">
                  <c:v>0</c:v>
                </c:pt>
                <c:pt idx="5">
                  <c:v>0</c:v>
                </c:pt>
                <c:pt idx="6">
                  <c:v>0</c:v>
                </c:pt>
                <c:pt idx="7">
                  <c:v>0</c:v>
                </c:pt>
                <c:pt idx="8">
                  <c:v>0</c:v>
                </c:pt>
                <c:pt idx="9">
                  <c:v>0</c:v>
                </c:pt>
              </c:numCache>
            </c:numRef>
          </c:xVal>
          <c:yVal>
            <c:numRef>
              <c:f>Sheet4!$C$26:$M$26</c:f>
              <c:numCache>
                <c:formatCode>_-* #\ ##0_-;\-* #\ ##0_-;_-* "-"??_-;_-@_-</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4-E8D7-445F-AE43-DF07EC69631D}"/>
            </c:ext>
          </c:extLst>
        </c:ser>
        <c:ser>
          <c:idx val="5"/>
          <c:order val="5"/>
          <c:tx>
            <c:v>-10%</c:v>
          </c:tx>
          <c:spPr>
            <a:ln w="6350" cap="rnd">
              <a:solidFill>
                <a:schemeClr val="bg2">
                  <a:lumMod val="50000"/>
                </a:schemeClr>
              </a:solidFill>
              <a:prstDash val="sysDash"/>
              <a:round/>
            </a:ln>
            <a:effectLst/>
          </c:spPr>
          <c:marker>
            <c:symbol val="none"/>
          </c:marker>
          <c:x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xVal>
          <c:yVal>
            <c:numRef>
              <c:f>Sheet4!$C$58:$L$58</c:f>
              <c:numCache>
                <c:formatCode>_-* #\ ##0_-;\-* #\ ##0_-;_-* "-"??_-;_-@_-</c:formatCode>
                <c:ptCount val="10"/>
                <c:pt idx="0">
                  <c:v>0</c:v>
                </c:pt>
                <c:pt idx="1">
                  <c:v>900</c:v>
                </c:pt>
                <c:pt idx="2">
                  <c:v>1800</c:v>
                </c:pt>
                <c:pt idx="3">
                  <c:v>2700</c:v>
                </c:pt>
                <c:pt idx="4">
                  <c:v>3600</c:v>
                </c:pt>
                <c:pt idx="5">
                  <c:v>4500</c:v>
                </c:pt>
                <c:pt idx="6">
                  <c:v>5400</c:v>
                </c:pt>
                <c:pt idx="7">
                  <c:v>6300</c:v>
                </c:pt>
                <c:pt idx="8">
                  <c:v>7200</c:v>
                </c:pt>
                <c:pt idx="9">
                  <c:v>8100</c:v>
                </c:pt>
              </c:numCache>
            </c:numRef>
          </c:yVal>
          <c:smooth val="0"/>
          <c:extLst>
            <c:ext xmlns:c16="http://schemas.microsoft.com/office/drawing/2014/chart" uri="{C3380CC4-5D6E-409C-BE32-E72D297353CC}">
              <c16:uniqueId val="{00000005-E8D7-445F-AE43-DF07EC69631D}"/>
            </c:ext>
          </c:extLst>
        </c:ser>
        <c:ser>
          <c:idx val="6"/>
          <c:order val="6"/>
          <c:tx>
            <c:v>10%</c:v>
          </c:tx>
          <c:spPr>
            <a:ln w="6350" cap="rnd">
              <a:solidFill>
                <a:schemeClr val="bg2">
                  <a:lumMod val="50000"/>
                </a:schemeClr>
              </a:solidFill>
              <a:prstDash val="sysDash"/>
              <a:round/>
            </a:ln>
            <a:effectLst/>
          </c:spPr>
          <c:marker>
            <c:symbol val="none"/>
          </c:marker>
          <c:x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xVal>
          <c:yVal>
            <c:numRef>
              <c:f>Sheet4!$C$59:$L$59</c:f>
              <c:numCache>
                <c:formatCode>_-* #\ ##0_-;\-* #\ ##0_-;_-* "-"??_-;_-@_-</c:formatCode>
                <c:ptCount val="10"/>
                <c:pt idx="0">
                  <c:v>0</c:v>
                </c:pt>
                <c:pt idx="1">
                  <c:v>1100</c:v>
                </c:pt>
                <c:pt idx="2">
                  <c:v>2200</c:v>
                </c:pt>
                <c:pt idx="3">
                  <c:v>3300</c:v>
                </c:pt>
                <c:pt idx="4">
                  <c:v>4400</c:v>
                </c:pt>
                <c:pt idx="5">
                  <c:v>5500</c:v>
                </c:pt>
                <c:pt idx="6">
                  <c:v>6600</c:v>
                </c:pt>
                <c:pt idx="7">
                  <c:v>7700</c:v>
                </c:pt>
                <c:pt idx="8">
                  <c:v>8800</c:v>
                </c:pt>
                <c:pt idx="9">
                  <c:v>9900</c:v>
                </c:pt>
              </c:numCache>
            </c:numRef>
          </c:yVal>
          <c:smooth val="0"/>
          <c:extLst>
            <c:ext xmlns:c16="http://schemas.microsoft.com/office/drawing/2014/chart" uri="{C3380CC4-5D6E-409C-BE32-E72D297353CC}">
              <c16:uniqueId val="{00000006-E8D7-445F-AE43-DF07EC69631D}"/>
            </c:ext>
          </c:extLst>
        </c:ser>
        <c:ser>
          <c:idx val="7"/>
          <c:order val="7"/>
          <c:tx>
            <c:v>Bisettrice</c:v>
          </c:tx>
          <c:spPr>
            <a:ln w="6350" cap="rnd">
              <a:solidFill>
                <a:schemeClr val="bg2">
                  <a:lumMod val="50000"/>
                </a:schemeClr>
              </a:solidFill>
              <a:round/>
            </a:ln>
            <a:effectLst/>
          </c:spPr>
          <c:marker>
            <c:symbol val="none"/>
          </c:marker>
          <c:x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xVal>
          <c:yVal>
            <c:numRef>
              <c:f>Sheet4!$C$57:$L$57</c:f>
              <c:numCache>
                <c:formatCode>_-* #\ ##0_-;\-* #\ ##0_-;_-* "-"??_-;_-@_-</c:formatCode>
                <c:ptCount val="10"/>
                <c:pt idx="0">
                  <c:v>0</c:v>
                </c:pt>
                <c:pt idx="1">
                  <c:v>1000</c:v>
                </c:pt>
                <c:pt idx="2">
                  <c:v>2000</c:v>
                </c:pt>
                <c:pt idx="3">
                  <c:v>3000</c:v>
                </c:pt>
                <c:pt idx="4">
                  <c:v>4000</c:v>
                </c:pt>
                <c:pt idx="5">
                  <c:v>5000</c:v>
                </c:pt>
                <c:pt idx="6">
                  <c:v>6000</c:v>
                </c:pt>
                <c:pt idx="7">
                  <c:v>7000</c:v>
                </c:pt>
                <c:pt idx="8">
                  <c:v>8000</c:v>
                </c:pt>
                <c:pt idx="9">
                  <c:v>9000</c:v>
                </c:pt>
              </c:numCache>
            </c:numRef>
          </c:yVal>
          <c:smooth val="0"/>
          <c:extLst>
            <c:ext xmlns:c16="http://schemas.microsoft.com/office/drawing/2014/chart" uri="{C3380CC4-5D6E-409C-BE32-E72D297353CC}">
              <c16:uniqueId val="{00000007-E8D7-445F-AE43-DF07EC69631D}"/>
            </c:ext>
          </c:extLst>
        </c:ser>
        <c:ser>
          <c:idx val="8"/>
          <c:order val="8"/>
          <c:tx>
            <c:v>-20%</c:v>
          </c:tx>
          <c:spPr>
            <a:ln w="6350" cap="rnd">
              <a:solidFill>
                <a:schemeClr val="bg1">
                  <a:lumMod val="65000"/>
                </a:schemeClr>
              </a:solidFill>
              <a:prstDash val="sysDash"/>
              <a:round/>
            </a:ln>
            <a:effectLst/>
          </c:spPr>
          <c:marker>
            <c:symbol val="none"/>
          </c:marker>
          <c:xVal>
            <c:numRef>
              <c:f>Sheet4!$D$60:$L$60</c:f>
              <c:numCache>
                <c:formatCode>_-* #\ ##0_-;\-* #\ ##0_-;_-* "-"??_-;_-@_-</c:formatCode>
                <c:ptCount val="9"/>
                <c:pt idx="0">
                  <c:v>1000</c:v>
                </c:pt>
                <c:pt idx="1">
                  <c:v>2000</c:v>
                </c:pt>
                <c:pt idx="2">
                  <c:v>3000</c:v>
                </c:pt>
                <c:pt idx="3">
                  <c:v>4000</c:v>
                </c:pt>
                <c:pt idx="4">
                  <c:v>5000</c:v>
                </c:pt>
                <c:pt idx="5">
                  <c:v>6000</c:v>
                </c:pt>
                <c:pt idx="6">
                  <c:v>7000</c:v>
                </c:pt>
                <c:pt idx="7">
                  <c:v>8000</c:v>
                </c:pt>
                <c:pt idx="8">
                  <c:v>9000</c:v>
                </c:pt>
              </c:numCache>
            </c:numRef>
          </c:xVal>
          <c:yVal>
            <c:numRef>
              <c:f>Sheet4!$D$61:$L$61</c:f>
              <c:numCache>
                <c:formatCode>_-* #\ ##0_-;\-* #\ ##0_-;_-* "-"??_-;_-@_-</c:formatCode>
                <c:ptCount val="9"/>
                <c:pt idx="0">
                  <c:v>800</c:v>
                </c:pt>
                <c:pt idx="1">
                  <c:v>1600</c:v>
                </c:pt>
                <c:pt idx="2">
                  <c:v>2400</c:v>
                </c:pt>
                <c:pt idx="3">
                  <c:v>3200</c:v>
                </c:pt>
                <c:pt idx="4">
                  <c:v>4000</c:v>
                </c:pt>
                <c:pt idx="5">
                  <c:v>4800</c:v>
                </c:pt>
                <c:pt idx="6">
                  <c:v>5600</c:v>
                </c:pt>
                <c:pt idx="7">
                  <c:v>6400</c:v>
                </c:pt>
                <c:pt idx="8">
                  <c:v>7200</c:v>
                </c:pt>
              </c:numCache>
            </c:numRef>
          </c:yVal>
          <c:smooth val="0"/>
          <c:extLst>
            <c:ext xmlns:c16="http://schemas.microsoft.com/office/drawing/2014/chart" uri="{C3380CC4-5D6E-409C-BE32-E72D297353CC}">
              <c16:uniqueId val="{00000001-A457-4FEB-A9AF-97F7125A1167}"/>
            </c:ext>
          </c:extLst>
        </c:ser>
        <c:ser>
          <c:idx val="9"/>
          <c:order val="9"/>
          <c:tx>
            <c:v>20%</c:v>
          </c:tx>
          <c:spPr>
            <a:ln w="6350" cap="rnd">
              <a:solidFill>
                <a:schemeClr val="bg1">
                  <a:lumMod val="65000"/>
                </a:schemeClr>
              </a:solidFill>
              <a:prstDash val="sysDash"/>
              <a:round/>
            </a:ln>
            <a:effectLst/>
          </c:spPr>
          <c:marker>
            <c:symbol val="none"/>
          </c:marker>
          <c:xVal>
            <c:numRef>
              <c:f>Sheet4!$D$60:$L$60</c:f>
              <c:numCache>
                <c:formatCode>_-* #\ ##0_-;\-* #\ ##0_-;_-* "-"??_-;_-@_-</c:formatCode>
                <c:ptCount val="9"/>
                <c:pt idx="0">
                  <c:v>1000</c:v>
                </c:pt>
                <c:pt idx="1">
                  <c:v>2000</c:v>
                </c:pt>
                <c:pt idx="2">
                  <c:v>3000</c:v>
                </c:pt>
                <c:pt idx="3">
                  <c:v>4000</c:v>
                </c:pt>
                <c:pt idx="4">
                  <c:v>5000</c:v>
                </c:pt>
                <c:pt idx="5">
                  <c:v>6000</c:v>
                </c:pt>
                <c:pt idx="6">
                  <c:v>7000</c:v>
                </c:pt>
                <c:pt idx="7">
                  <c:v>8000</c:v>
                </c:pt>
                <c:pt idx="8">
                  <c:v>9000</c:v>
                </c:pt>
              </c:numCache>
            </c:numRef>
          </c:xVal>
          <c:yVal>
            <c:numRef>
              <c:f>Sheet4!$D$62:$L$62</c:f>
              <c:numCache>
                <c:formatCode>_-* #\ ##0_-;\-* #\ ##0_-;_-* "-"??_-;_-@_-</c:formatCode>
                <c:ptCount val="9"/>
                <c:pt idx="0">
                  <c:v>1200</c:v>
                </c:pt>
                <c:pt idx="1">
                  <c:v>2400</c:v>
                </c:pt>
                <c:pt idx="2">
                  <c:v>3600</c:v>
                </c:pt>
                <c:pt idx="3">
                  <c:v>4800</c:v>
                </c:pt>
                <c:pt idx="4">
                  <c:v>6000</c:v>
                </c:pt>
                <c:pt idx="5">
                  <c:v>7200</c:v>
                </c:pt>
                <c:pt idx="6">
                  <c:v>8400</c:v>
                </c:pt>
                <c:pt idx="7">
                  <c:v>9600</c:v>
                </c:pt>
                <c:pt idx="8">
                  <c:v>10800</c:v>
                </c:pt>
              </c:numCache>
            </c:numRef>
          </c:yVal>
          <c:smooth val="0"/>
          <c:extLst>
            <c:ext xmlns:c16="http://schemas.microsoft.com/office/drawing/2014/chart" uri="{C3380CC4-5D6E-409C-BE32-E72D297353CC}">
              <c16:uniqueId val="{00000002-A457-4FEB-A9AF-97F7125A1167}"/>
            </c:ext>
          </c:extLst>
        </c:ser>
        <c:dLbls>
          <c:showLegendKey val="0"/>
          <c:showVal val="0"/>
          <c:showCatName val="0"/>
          <c:showSerName val="0"/>
          <c:showPercent val="0"/>
          <c:showBubbleSize val="0"/>
        </c:dLbls>
        <c:axId val="1138431888"/>
        <c:axId val="1138432304"/>
        <c:extLst>
          <c:ext xmlns:c15="http://schemas.microsoft.com/office/drawing/2012/chart" uri="{02D57815-91ED-43cb-92C2-25804820EDAC}">
            <c15:filteredScatterSeries>
              <c15:ser>
                <c:idx val="10"/>
                <c:order val="10"/>
                <c:tx>
                  <c:v>-30%</c:v>
                </c:tx>
                <c:spPr>
                  <a:ln w="12700" cap="rnd">
                    <a:solidFill>
                      <a:schemeClr val="bg1">
                        <a:lumMod val="65000"/>
                      </a:schemeClr>
                    </a:solidFill>
                    <a:prstDash val="sysDash"/>
                    <a:round/>
                  </a:ln>
                  <a:effectLst/>
                </c:spPr>
                <c:marker>
                  <c:symbol val="none"/>
                </c:marker>
                <c:xVal>
                  <c:numRef>
                    <c:extLst>
                      <c:ext uri="{02D57815-91ED-43cb-92C2-25804820EDAC}">
                        <c15:formulaRef>
                          <c15:sqref>Sheet4!$D$63:$L$63</c15:sqref>
                        </c15:formulaRef>
                      </c:ext>
                    </c:extLst>
                    <c:numCache>
                      <c:formatCode>_-* #\ ##0_-;\-* #\ ##0_-;_-* "-"??_-;_-@_-</c:formatCode>
                      <c:ptCount val="9"/>
                      <c:pt idx="0">
                        <c:v>1000</c:v>
                      </c:pt>
                      <c:pt idx="1">
                        <c:v>2000</c:v>
                      </c:pt>
                      <c:pt idx="2">
                        <c:v>3000</c:v>
                      </c:pt>
                      <c:pt idx="3">
                        <c:v>4000</c:v>
                      </c:pt>
                      <c:pt idx="4">
                        <c:v>5000</c:v>
                      </c:pt>
                      <c:pt idx="5">
                        <c:v>6000</c:v>
                      </c:pt>
                      <c:pt idx="6">
                        <c:v>7000</c:v>
                      </c:pt>
                      <c:pt idx="7">
                        <c:v>8000</c:v>
                      </c:pt>
                      <c:pt idx="8">
                        <c:v>9000</c:v>
                      </c:pt>
                    </c:numCache>
                  </c:numRef>
                </c:xVal>
                <c:yVal>
                  <c:numRef>
                    <c:extLst>
                      <c:ext uri="{02D57815-91ED-43cb-92C2-25804820EDAC}">
                        <c15:formulaRef>
                          <c15:sqref>Sheet4!$D$64:$L$64</c15:sqref>
                        </c15:formulaRef>
                      </c:ext>
                    </c:extLst>
                    <c:numCache>
                      <c:formatCode>_-* #\ ##0_-;\-* #\ ##0_-;_-* "-"??_-;_-@_-</c:formatCode>
                      <c:ptCount val="9"/>
                      <c:pt idx="0">
                        <c:v>700</c:v>
                      </c:pt>
                      <c:pt idx="1">
                        <c:v>1400</c:v>
                      </c:pt>
                      <c:pt idx="2">
                        <c:v>2100</c:v>
                      </c:pt>
                      <c:pt idx="3">
                        <c:v>2800</c:v>
                      </c:pt>
                      <c:pt idx="4">
                        <c:v>3500</c:v>
                      </c:pt>
                      <c:pt idx="5">
                        <c:v>4200</c:v>
                      </c:pt>
                      <c:pt idx="6">
                        <c:v>4900</c:v>
                      </c:pt>
                      <c:pt idx="7">
                        <c:v>5600</c:v>
                      </c:pt>
                      <c:pt idx="8">
                        <c:v>6300</c:v>
                      </c:pt>
                    </c:numCache>
                  </c:numRef>
                </c:yVal>
                <c:smooth val="0"/>
                <c:extLst>
                  <c:ext xmlns:c16="http://schemas.microsoft.com/office/drawing/2014/chart" uri="{C3380CC4-5D6E-409C-BE32-E72D297353CC}">
                    <c16:uniqueId val="{00000003-A457-4FEB-A9AF-97F7125A1167}"/>
                  </c:ext>
                </c:extLst>
              </c15:ser>
            </c15:filteredScatterSeries>
            <c15:filteredScatterSeries>
              <c15:ser>
                <c:idx val="11"/>
                <c:order val="11"/>
                <c:tx>
                  <c:v>30%</c:v>
                </c:tx>
                <c:spPr>
                  <a:ln w="25400" cap="rnd">
                    <a:noFill/>
                    <a:round/>
                  </a:ln>
                  <a:effectLst/>
                </c:spPr>
                <c:marker>
                  <c:symbol val="circle"/>
                  <c:size val="5"/>
                  <c:spPr>
                    <a:solidFill>
                      <a:schemeClr val="accent6">
                        <a:lumMod val="60000"/>
                      </a:schemeClr>
                    </a:solidFill>
                    <a:ln w="9525">
                      <a:solidFill>
                        <a:schemeClr val="accent6">
                          <a:lumMod val="60000"/>
                        </a:schemeClr>
                      </a:solidFill>
                    </a:ln>
                    <a:effectLst/>
                  </c:spPr>
                </c:marker>
                <c:xVal>
                  <c:numRef>
                    <c:extLst xmlns:c15="http://schemas.microsoft.com/office/drawing/2012/chart">
                      <c:ext xmlns:c15="http://schemas.microsoft.com/office/drawing/2012/chart" uri="{02D57815-91ED-43cb-92C2-25804820EDAC}">
                        <c15:formulaRef>
                          <c15:sqref>Sheet4!$D$63:$L$63</c15:sqref>
                        </c15:formulaRef>
                      </c:ext>
                    </c:extLst>
                    <c:numCache>
                      <c:formatCode>_-* #\ ##0_-;\-* #\ ##0_-;_-* "-"??_-;_-@_-</c:formatCode>
                      <c:ptCount val="9"/>
                      <c:pt idx="0">
                        <c:v>1000</c:v>
                      </c:pt>
                      <c:pt idx="1">
                        <c:v>2000</c:v>
                      </c:pt>
                      <c:pt idx="2">
                        <c:v>3000</c:v>
                      </c:pt>
                      <c:pt idx="3">
                        <c:v>4000</c:v>
                      </c:pt>
                      <c:pt idx="4">
                        <c:v>5000</c:v>
                      </c:pt>
                      <c:pt idx="5">
                        <c:v>6000</c:v>
                      </c:pt>
                      <c:pt idx="6">
                        <c:v>7000</c:v>
                      </c:pt>
                      <c:pt idx="7">
                        <c:v>8000</c:v>
                      </c:pt>
                      <c:pt idx="8">
                        <c:v>9000</c:v>
                      </c:pt>
                    </c:numCache>
                  </c:numRef>
                </c:xVal>
                <c:yVal>
                  <c:numRef>
                    <c:extLst xmlns:c15="http://schemas.microsoft.com/office/drawing/2012/chart">
                      <c:ext xmlns:c15="http://schemas.microsoft.com/office/drawing/2012/chart" uri="{02D57815-91ED-43cb-92C2-25804820EDAC}">
                        <c15:formulaRef>
                          <c15:sqref>Sheet4!$D$65:$L$65</c15:sqref>
                        </c15:formulaRef>
                      </c:ext>
                    </c:extLst>
                    <c:numCache>
                      <c:formatCode>_-* #\ ##0_-;\-* #\ ##0_-;_-* "-"??_-;_-@_-</c:formatCode>
                      <c:ptCount val="9"/>
                      <c:pt idx="0">
                        <c:v>1300</c:v>
                      </c:pt>
                      <c:pt idx="1">
                        <c:v>2600</c:v>
                      </c:pt>
                      <c:pt idx="2">
                        <c:v>3900</c:v>
                      </c:pt>
                      <c:pt idx="3">
                        <c:v>5200</c:v>
                      </c:pt>
                      <c:pt idx="4">
                        <c:v>6500</c:v>
                      </c:pt>
                      <c:pt idx="5">
                        <c:v>7800</c:v>
                      </c:pt>
                      <c:pt idx="6">
                        <c:v>9100</c:v>
                      </c:pt>
                      <c:pt idx="7">
                        <c:v>10400</c:v>
                      </c:pt>
                      <c:pt idx="8">
                        <c:v>11700</c:v>
                      </c:pt>
                    </c:numCache>
                  </c:numRef>
                </c:yVal>
                <c:smooth val="0"/>
                <c:extLst xmlns:c15="http://schemas.microsoft.com/office/drawing/2012/chart">
                  <c:ext xmlns:c16="http://schemas.microsoft.com/office/drawing/2014/chart" uri="{C3380CC4-5D6E-409C-BE32-E72D297353CC}">
                    <c16:uniqueId val="{00000004-A457-4FEB-A9AF-97F7125A1167}"/>
                  </c:ext>
                </c:extLst>
              </c15:ser>
            </c15:filteredScatterSeries>
          </c:ext>
        </c:extLst>
      </c:scatterChart>
      <c:valAx>
        <c:axId val="1138431888"/>
        <c:scaling>
          <c:orientation val="minMax"/>
          <c:max val="9000"/>
        </c:scaling>
        <c:delete val="0"/>
        <c:axPos val="b"/>
        <c:majorGridlines>
          <c:spPr>
            <a:ln w="0"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GB" sz="1000" b="1" i="0" u="none" strike="noStrike" baseline="0">
                    <a:effectLst/>
                  </a:rPr>
                  <a:t>LCC - EE Ref. values - Detailed </a:t>
                </a:r>
                <a:r>
                  <a:rPr lang="en-GB" sz="1000" b="0" i="0" u="none" strike="noStrike" baseline="0">
                    <a:effectLst/>
                  </a:rPr>
                  <a:t>[€/m</a:t>
                </a:r>
                <a:r>
                  <a:rPr lang="en-GB" sz="1000" b="0" i="0" u="none" strike="noStrike" baseline="30000">
                    <a:effectLst/>
                  </a:rPr>
                  <a:t>2</a:t>
                </a:r>
                <a:r>
                  <a:rPr lang="en-GB" sz="1000" b="0" i="0" u="none" strike="noStrike" baseline="0">
                    <a:effectLst/>
                  </a:rPr>
                  <a:t>]</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138432304"/>
        <c:crosses val="autoZero"/>
        <c:crossBetween val="midCat"/>
        <c:majorUnit val="1000"/>
      </c:valAx>
      <c:valAx>
        <c:axId val="1138432304"/>
        <c:scaling>
          <c:orientation val="minMax"/>
          <c:max val="9000"/>
        </c:scaling>
        <c:delete val="0"/>
        <c:axPos val="l"/>
        <c:majorGridlines>
          <c:spPr>
            <a:ln w="0"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GB" b="1"/>
                  <a:t>LCC - DSA Ref. values </a:t>
                </a:r>
                <a:r>
                  <a:rPr lang="en-GB"/>
                  <a:t>[€/m</a:t>
                </a:r>
                <a:r>
                  <a:rPr lang="en-GB" baseline="30000"/>
                  <a:t>2</a:t>
                </a:r>
                <a:r>
                  <a:rPr lang="en-GB"/>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138431888"/>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data id="1">
      <cx:numDim type="val">
        <cx:f>_xlchart.v1.3</cx:f>
      </cx:numDim>
    </cx:data>
    <cx:data id="2">
      <cx:numDim type="val">
        <cx:f>_xlchart.v1.5</cx:f>
      </cx:numDim>
    </cx:data>
    <cx:data id="3">
      <cx:numDim type="val">
        <cx:f>_xlchart.v1.7</cx:f>
      </cx:numDim>
    </cx:data>
    <cx:data id="4">
      <cx:numDim type="val">
        <cx:f>_xlchart.v1.9</cx:f>
      </cx:numDim>
    </cx:data>
    <cx:data id="5">
      <cx:numDim type="val">
        <cx:f>_xlchart.v1.11</cx:f>
      </cx:numDim>
    </cx:data>
    <cx:data id="6">
      <cx:numDim type="val">
        <cx:f>_xlchart.v1.13</cx:f>
      </cx:numDim>
    </cx:data>
    <cx:data id="7">
      <cx:numDim type="val">
        <cx:f>_xlchart.v1.15</cx:f>
      </cx:numDim>
    </cx:data>
    <cx:data id="8">
      <cx:numDim type="val">
        <cx:f>_xlchart.v1.17</cx:f>
      </cx:numDim>
    </cx:data>
    <cx:data id="9">
      <cx:numDim type="val">
        <cx:f>_xlchart.v1.19</cx:f>
      </cx:numDim>
    </cx:data>
    <cx:data id="10">
      <cx:numDim type="val">
        <cx:f>_xlchart.v1.21</cx:f>
      </cx:numDim>
    </cx:data>
  </cx:chartData>
  <cx:chart>
    <cx:plotArea>
      <cx:plotAreaRegion>
        <cx:series layoutId="boxWhisker" uniqueId="{18701DE0-1190-4987-9285-64700299621E}">
          <cx:tx>
            <cx:txData>
              <cx:f>_xlchart.v1.0</cx:f>
              <cx:v>NH Tirol</cx:v>
            </cx:txData>
          </cx:tx>
          <cx:dataId val="0"/>
          <cx:layoutPr>
            <cx:visibility meanLine="0" meanMarker="1" nonoutliers="0" outliers="1"/>
            <cx:statistics quartileMethod="exclusive"/>
          </cx:layoutPr>
        </cx:series>
        <cx:series layoutId="boxWhisker" uniqueId="{09A6AC25-49CC-4BF8-B38D-59E194BC2D9B}">
          <cx:tx>
            <cx:txData>
              <cx:f>_xlchart.v1.2</cx:f>
              <cx:v>Solallén</cx:v>
            </cx:txData>
          </cx:tx>
          <cx:dataId val="1"/>
          <cx:layoutPr>
            <cx:visibility meanLine="0" meanMarker="1" nonoutliers="0" outliers="1"/>
            <cx:statistics quartileMethod="exclusive"/>
          </cx:layoutPr>
        </cx:series>
        <cx:series layoutId="boxWhisker" uniqueId="{39E09B81-632D-4DCD-8674-FF3D7AB0DC3B}">
          <cx:tx>
            <cx:txData>
              <cx:f>_xlchart.v1.4</cx:f>
              <cx:v>Isola nel Verde B</cx:v>
            </cx:txData>
          </cx:tx>
          <cx:dataId val="2"/>
          <cx:layoutPr>
            <cx:visibility meanLine="0" meanMarker="1" nonoutliers="0" outliers="1"/>
            <cx:statistics quartileMethod="exclusive"/>
          </cx:layoutPr>
        </cx:series>
        <cx:series layoutId="boxWhisker" uniqueId="{7B7558B9-BB4D-41A3-80EA-96F35BD37645}">
          <cx:tx>
            <cx:txData>
              <cx:f>_xlchart.v1.6</cx:f>
              <cx:v>Isola nel Verde A</cx:v>
            </cx:txData>
          </cx:tx>
          <cx:dataId val="3"/>
          <cx:layoutPr>
            <cx:visibility meanLine="0" meanMarker="1" nonoutliers="0" outliers="1"/>
            <cx:statistics quartileMethod="exclusive"/>
          </cx:layoutPr>
        </cx:series>
        <cx:series layoutId="boxWhisker" uniqueId="{6F5B23FF-74AD-4AE0-B2D3-4BEB08A732E7}">
          <cx:tx>
            <cx:txData>
              <cx:f>_xlchart.v1.8</cx:f>
              <cx:v>Aspern</cx:v>
            </cx:txData>
          </cx:tx>
          <cx:dataId val="4"/>
          <cx:layoutPr>
            <cx:visibility meanLine="0" meanMarker="1" nonoutliers="0" outliers="1"/>
            <cx:statistics quartileMethod="exclusive"/>
          </cx:layoutPr>
        </cx:series>
        <cx:series layoutId="boxWhisker" uniqueId="{AC0A4CE7-1698-4674-861F-A3F0FF42234D}">
          <cx:tx>
            <cx:txData>
              <cx:f>_xlchart.v1.10</cx:f>
              <cx:v>Les Héliades</cx:v>
            </cx:txData>
          </cx:tx>
          <cx:dataId val="5"/>
          <cx:layoutPr>
            <cx:visibility meanLine="0" meanMarker="1" nonoutliers="0" outliers="1"/>
            <cx:statistics quartileMethod="exclusive"/>
          </cx:layoutPr>
        </cx:series>
        <cx:series layoutId="boxWhisker" uniqueId="{40F4F6D6-5644-4DC9-AD3A-1AE59C9D495D}">
          <cx:tx>
            <cx:txData>
              <cx:f>_xlchart.v1.12</cx:f>
              <cx:v>More</cx:v>
            </cx:txData>
          </cx:tx>
          <cx:dataId val="6"/>
          <cx:layoutPr>
            <cx:visibility meanLine="0" meanMarker="1" nonoutliers="0" outliers="1"/>
            <cx:statistics quartileMethod="exclusive"/>
          </cx:layoutPr>
        </cx:series>
        <cx:series layoutId="boxWhisker" uniqueId="{54381E93-BC28-4F9A-BEAF-F68FF1BDF9E8}">
          <cx:tx>
            <cx:txData>
              <cx:f>_xlchart.v1.14</cx:f>
              <cx:v>Résidence Alizari</cx:v>
            </cx:txData>
          </cx:tx>
          <cx:dataId val="7"/>
          <cx:layoutPr>
            <cx:visibility meanLine="0" meanMarker="1" nonoutliers="0" outliers="1"/>
            <cx:statistics quartileMethod="exclusive"/>
          </cx:layoutPr>
        </cx:series>
        <cx:series layoutId="boxWhisker" uniqueId="{AC3F1E35-181D-4BB5-88D0-BDE27633C608}">
          <cx:tx>
            <cx:txData>
              <cx:f>_xlchart.v1.16</cx:f>
              <cx:v>VälaGård</cx:v>
            </cx:txData>
          </cx:tx>
          <cx:dataId val="8"/>
          <cx:layoutPr>
            <cx:visibility meanLine="0" meanMarker="1" nonoutliers="0" outliers="1"/>
            <cx:statistics quartileMethod="exclusive"/>
          </cx:layoutPr>
        </cx:series>
        <cx:series layoutId="boxWhisker" uniqueId="{99DEB3D5-44BB-4EA0-B7AA-01076DCB744A}">
          <cx:tx>
            <cx:txData>
              <cx:f>_xlchart.v1.18</cx:f>
              <cx:v>Parkcarré</cx:v>
            </cx:txData>
          </cx:tx>
          <cx:dataId val="9"/>
          <cx:layoutPr>
            <cx:visibility meanLine="0" meanMarker="1" nonoutliers="0" outliers="1"/>
            <cx:statistics quartileMethod="exclusive"/>
          </cx:layoutPr>
        </cx:series>
        <cx:series layoutId="boxWhisker" uniqueId="{9E345B79-A505-453D-B047-ED52E2B9EC75}">
          <cx:tx>
            <cx:txData>
              <cx:f>_xlchart.v1.20</cx:f>
              <cx:v>IR Scherntler</cx:v>
            </cx:txData>
          </cx:tx>
          <cx:dataId val="10"/>
          <cx:layoutPr>
            <cx:visibility meanLine="0" meanMarker="1" nonoutliers="0" outliers="1"/>
            <cx:statistics quartileMethod="exclusive"/>
          </cx:layoutPr>
        </cx:series>
      </cx:plotAreaRegion>
      <cx:axis id="0" hidden="1">
        <cx:catScaling gapWidth="1"/>
        <cx:tickLabels/>
      </cx:axis>
      <cx:axis id="1">
        <cx:valScaling/>
        <cx:title>
          <cx:tx>
            <cx:rich>
              <a:bodyPr spcFirstLastPara="1" vertOverflow="ellipsis" wrap="square" lIns="0" tIns="0" rIns="0" bIns="0" anchor="ctr" anchorCtr="1"/>
              <a:lstStyle/>
              <a:p>
                <a:pPr algn="ctr">
                  <a:defRPr lang="en-US" sz="900" b="0" i="0" u="none" strike="noStrike" baseline="0">
                    <a:solidFill>
                      <a:sysClr val="windowText" lastClr="000000"/>
                    </a:solidFill>
                    <a:latin typeface="Times New Roman" panose="02020603050405020304" pitchFamily="18" charset="0"/>
                    <a:ea typeface="Times New Roman" panose="02020603050405020304" pitchFamily="18" charset="0"/>
                    <a:cs typeface="Times New Roman" panose="02020603050405020304" pitchFamily="18" charset="0"/>
                  </a:defRPr>
                </a:pPr>
                <a:r>
                  <a:rPr lang="en-US">
                    <a:solidFill>
                      <a:sysClr val="windowText" lastClr="000000"/>
                    </a:solidFill>
                    <a:latin typeface="Times New Roman" panose="02020603050405020304" pitchFamily="18" charset="0"/>
                    <a:cs typeface="Times New Roman" panose="02020603050405020304" pitchFamily="18" charset="0"/>
                  </a:rPr>
                  <a:t>LCC [€/m</a:t>
                </a:r>
                <a:r>
                  <a:rPr lang="en-US" baseline="30000">
                    <a:solidFill>
                      <a:sysClr val="windowText" lastClr="000000"/>
                    </a:solidFill>
                    <a:latin typeface="Times New Roman" panose="02020603050405020304" pitchFamily="18" charset="0"/>
                    <a:cs typeface="Times New Roman" panose="02020603050405020304" pitchFamily="18" charset="0"/>
                  </a:rPr>
                  <a:t>2</a:t>
                </a:r>
                <a:r>
                  <a:rPr lang="en-US">
                    <a:solidFill>
                      <a:sysClr val="windowText" lastClr="000000"/>
                    </a:solidFill>
                    <a:latin typeface="Times New Roman" panose="02020603050405020304" pitchFamily="18" charset="0"/>
                    <a:cs typeface="Times New Roman" panose="02020603050405020304" pitchFamily="18" charset="0"/>
                  </a:rPr>
                  <a:t>]</a:t>
                </a:r>
              </a:p>
            </cx:rich>
          </cx:tx>
        </cx:title>
        <cx:majorGridlines/>
        <cx:tickLabels/>
        <cx:txPr>
          <a:bodyPr rot="-60000000" spcFirstLastPara="1" vertOverflow="ellipsis" vert="horz" wrap="square" lIns="0" tIns="0" rIns="0" bIns="0" anchor="ctr" anchorCtr="1"/>
          <a:lstStyle/>
          <a:p>
            <a:pPr>
              <a:defRPr lang="en-US" sz="900" b="0" i="0" u="none" strike="noStrike" kern="1200" baseline="0">
                <a:solidFill>
                  <a:sysClr val="windowText" lastClr="000000"/>
                </a:solidFill>
                <a:latin typeface="Times New Roman" panose="02020603050405020304" pitchFamily="18" charset="0"/>
                <a:ea typeface="Times New Roman" panose="02020603050405020304" pitchFamily="18" charset="0"/>
                <a:cs typeface="Times New Roman" panose="02020603050405020304" pitchFamily="18" charset="0"/>
              </a:defRPr>
            </a:pPr>
            <a:endParaRPr lang="en-US">
              <a:solidFill>
                <a:sysClr val="windowText" lastClr="000000"/>
              </a:solidFill>
              <a:latin typeface="Times New Roman" panose="02020603050405020304" pitchFamily="18" charset="0"/>
              <a:cs typeface="Times New Roman" panose="02020603050405020304" pitchFamily="18" charset="0"/>
            </a:endParaRPr>
          </a:p>
        </cx:txPr>
      </cx:axis>
    </cx:plotArea>
    <cx:legend pos="t" align="ctr" overlay="0">
      <cx:txPr>
        <a:bodyPr spcFirstLastPara="1" vertOverflow="ellipsis" wrap="square" lIns="0" tIns="0" rIns="0" bIns="0" anchor="ctr" anchorCtr="1"/>
        <a:lstStyle/>
        <a:p>
          <a:pPr>
            <a:defRPr lang="en-US" sz="900" b="0" i="0" u="none" strike="noStrike" baseline="0">
              <a:solidFill>
                <a:sysClr val="windowText" lastClr="000000"/>
              </a:solidFill>
              <a:latin typeface="Times New Roman" panose="02020603050405020304" pitchFamily="18" charset="0"/>
              <a:ea typeface="Times New Roman" panose="02020603050405020304" pitchFamily="18" charset="0"/>
              <a:cs typeface="Times New Roman" panose="02020603050405020304" pitchFamily="18" charset="0"/>
            </a:defRPr>
          </a:pPr>
          <a:endParaRPr lang="en-US">
            <a:solidFill>
              <a:sysClr val="windowText" lastClr="000000"/>
            </a:solidFill>
            <a:latin typeface="Times New Roman" panose="02020603050405020304" pitchFamily="18" charset="0"/>
            <a:cs typeface="Times New Roman" panose="02020603050405020304" pitchFamily="18" charset="0"/>
          </a:endParaRPr>
        </a:p>
      </cx:txPr>
    </cx:legend>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_xlchart.v1.23</cx:f>
      </cx:numDim>
    </cx:data>
    <cx:data id="1">
      <cx:numDim type="val">
        <cx:f>_xlchart.v1.25</cx:f>
      </cx:numDim>
    </cx:data>
    <cx:data id="2">
      <cx:numDim type="val">
        <cx:f>_xlchart.v1.27</cx:f>
      </cx:numDim>
    </cx:data>
    <cx:data id="3">
      <cx:numDim type="val">
        <cx:f>_xlchart.v1.29</cx:f>
      </cx:numDim>
    </cx:data>
    <cx:data id="4">
      <cx:numDim type="val">
        <cx:f>_xlchart.v1.31</cx:f>
      </cx:numDim>
    </cx:data>
    <cx:data id="5">
      <cx:numDim type="val">
        <cx:f>_xlchart.v1.33</cx:f>
      </cx:numDim>
    </cx:data>
    <cx:data id="6">
      <cx:numDim type="val">
        <cx:f>_xlchart.v1.35</cx:f>
      </cx:numDim>
    </cx:data>
    <cx:data id="7">
      <cx:numDim type="val">
        <cx:f>_xlchart.v1.37</cx:f>
      </cx:numDim>
    </cx:data>
    <cx:data id="8">
      <cx:numDim type="val">
        <cx:f>_xlchart.v1.39</cx:f>
      </cx:numDim>
    </cx:data>
    <cx:data id="9">
      <cx:numDim type="val">
        <cx:f>_xlchart.v1.41</cx:f>
      </cx:numDim>
    </cx:data>
    <cx:data id="10">
      <cx:numDim type="val">
        <cx:f>_xlchart.v1.43</cx:f>
      </cx:numDim>
    </cx:data>
  </cx:chartData>
  <cx:chart>
    <cx:plotArea>
      <cx:plotAreaRegion>
        <cx:series layoutId="boxWhisker" uniqueId="{0151D1C3-4159-4316-8119-E13705C3AE58}">
          <cx:tx>
            <cx:txData>
              <cx:f>_xlchart.v1.22</cx:f>
              <cx:v>NH Tirol</cx:v>
            </cx:txData>
          </cx:tx>
          <cx:dataId val="0"/>
          <cx:layoutPr>
            <cx:visibility meanLine="0" meanMarker="1" nonoutliers="0" outliers="1"/>
            <cx:statistics quartileMethod="exclusive"/>
          </cx:layoutPr>
        </cx:series>
        <cx:series layoutId="boxWhisker" uniqueId="{D4A94944-8C52-4834-B66F-267CC1BBCBC6}">
          <cx:tx>
            <cx:txData>
              <cx:f>_xlchart.v1.24</cx:f>
              <cx:v>Solallén</cx:v>
            </cx:txData>
          </cx:tx>
          <cx:dataId val="1"/>
          <cx:layoutPr>
            <cx:visibility meanLine="0" meanMarker="1" nonoutliers="0" outliers="1"/>
            <cx:statistics quartileMethod="exclusive"/>
          </cx:layoutPr>
        </cx:series>
        <cx:series layoutId="boxWhisker" uniqueId="{A7237159-6DE5-49BD-8646-15F002B5981D}">
          <cx:tx>
            <cx:txData>
              <cx:f>_xlchart.v1.26</cx:f>
              <cx:v>Isola nel Verde B</cx:v>
            </cx:txData>
          </cx:tx>
          <cx:dataId val="2"/>
          <cx:layoutPr>
            <cx:visibility meanLine="0" meanMarker="1" nonoutliers="0" outliers="1"/>
            <cx:statistics quartileMethod="exclusive"/>
          </cx:layoutPr>
        </cx:series>
        <cx:series layoutId="boxWhisker" uniqueId="{6107298D-4A31-41A7-8112-20DF2D424664}">
          <cx:tx>
            <cx:txData>
              <cx:f>_xlchart.v1.28</cx:f>
              <cx:v>Isola nel Verde A</cx:v>
            </cx:txData>
          </cx:tx>
          <cx:dataId val="3"/>
          <cx:layoutPr>
            <cx:visibility meanLine="0" meanMarker="1" nonoutliers="0" outliers="1"/>
            <cx:statistics quartileMethod="exclusive"/>
          </cx:layoutPr>
        </cx:series>
        <cx:series layoutId="boxWhisker" uniqueId="{86017F04-ECD2-4A42-BEDE-950A6D02EE2C}">
          <cx:tx>
            <cx:txData>
              <cx:f>_xlchart.v1.30</cx:f>
              <cx:v>Aspern</cx:v>
            </cx:txData>
          </cx:tx>
          <cx:dataId val="4"/>
          <cx:layoutPr>
            <cx:visibility meanLine="0" meanMarker="1" nonoutliers="0" outliers="1"/>
            <cx:statistics quartileMethod="exclusive"/>
          </cx:layoutPr>
        </cx:series>
        <cx:series layoutId="boxWhisker" uniqueId="{0101ADEE-AA22-4F2C-8C09-140EE7CEC3F3}">
          <cx:tx>
            <cx:txData>
              <cx:f>_xlchart.v1.32</cx:f>
              <cx:v>Les Héliades</cx:v>
            </cx:txData>
          </cx:tx>
          <cx:dataId val="5"/>
          <cx:layoutPr>
            <cx:visibility meanLine="0" meanMarker="1" nonoutliers="0" outliers="1"/>
            <cx:statistics quartileMethod="exclusive"/>
          </cx:layoutPr>
        </cx:series>
        <cx:series layoutId="boxWhisker" uniqueId="{F2AD7CF6-C5AC-4D3A-A1EA-DD86E995ABD6}">
          <cx:tx>
            <cx:txData>
              <cx:f>_xlchart.v1.34</cx:f>
              <cx:v>More</cx:v>
            </cx:txData>
          </cx:tx>
          <cx:dataId val="6"/>
          <cx:layoutPr>
            <cx:visibility meanLine="0" meanMarker="1" nonoutliers="0" outliers="1"/>
            <cx:statistics quartileMethod="exclusive"/>
          </cx:layoutPr>
        </cx:series>
        <cx:series layoutId="boxWhisker" uniqueId="{536E834A-891A-4800-BDD2-963C1B0F71D3}">
          <cx:tx>
            <cx:txData>
              <cx:f>_xlchart.v1.36</cx:f>
              <cx:v>Résidence Alizari</cx:v>
            </cx:txData>
          </cx:tx>
          <cx:dataId val="7"/>
          <cx:layoutPr>
            <cx:visibility meanLine="0" meanMarker="1" nonoutliers="0" outliers="1"/>
            <cx:statistics quartileMethod="exclusive"/>
          </cx:layoutPr>
        </cx:series>
        <cx:series layoutId="boxWhisker" uniqueId="{D7FE7545-4F5E-4965-9850-8B49ADFB4731}">
          <cx:tx>
            <cx:txData>
              <cx:f>_xlchart.v1.38</cx:f>
              <cx:v>VälaGård</cx:v>
            </cx:txData>
          </cx:tx>
          <cx:dataId val="8"/>
          <cx:layoutPr>
            <cx:visibility meanLine="0" meanMarker="1" nonoutliers="0" outliers="1"/>
            <cx:statistics quartileMethod="exclusive"/>
          </cx:layoutPr>
        </cx:series>
        <cx:series layoutId="boxWhisker" uniqueId="{16210743-4762-4000-BAEE-1B09C418540F}">
          <cx:tx>
            <cx:txData>
              <cx:f>_xlchart.v1.40</cx:f>
              <cx:v>Parkcarré</cx:v>
            </cx:txData>
          </cx:tx>
          <cx:dataId val="9"/>
          <cx:layoutPr>
            <cx:visibility meanLine="0" meanMarker="1" nonoutliers="0" outliers="1"/>
            <cx:statistics quartileMethod="exclusive"/>
          </cx:layoutPr>
        </cx:series>
        <cx:series layoutId="boxWhisker" uniqueId="{941587F4-98F7-4ADD-9FD2-108C48D7D5C2}">
          <cx:tx>
            <cx:txData>
              <cx:f>_xlchart.v1.42</cx:f>
              <cx:v>IR Scherntler</cx:v>
            </cx:txData>
          </cx:tx>
          <cx:dataId val="10"/>
          <cx:layoutPr>
            <cx:visibility meanLine="0" meanMarker="1" nonoutliers="0" outliers="1"/>
            <cx:statistics quartileMethod="exclusive"/>
          </cx:layoutPr>
        </cx:series>
      </cx:plotAreaRegion>
      <cx:axis id="0" hidden="1">
        <cx:catScaling gapWidth="1"/>
        <cx:tickLabels/>
      </cx:axis>
      <cx:axis id="1">
        <cx:valScaling/>
        <cx:title>
          <cx:tx>
            <cx:rich>
              <a:bodyPr spcFirstLastPara="1" vertOverflow="ellipsis" wrap="square" lIns="0" tIns="0" rIns="0" bIns="0" anchor="ctr" anchorCtr="1"/>
              <a:lstStyle/>
              <a:p>
                <a:pPr algn="ctr">
                  <a:defRPr lang="en-US" sz="900" b="0" i="0" u="none" strike="noStrike" baseline="0">
                    <a:solidFill>
                      <a:sysClr val="windowText" lastClr="000000">
                        <a:lumMod val="65000"/>
                        <a:lumOff val="35000"/>
                      </a:sysClr>
                    </a:solidFill>
                    <a:latin typeface="Times New Roman" panose="02020603050405020304" pitchFamily="18" charset="0"/>
                    <a:ea typeface="Times New Roman" panose="02020603050405020304" pitchFamily="18" charset="0"/>
                    <a:cs typeface="Times New Roman" panose="02020603050405020304" pitchFamily="18" charset="0"/>
                  </a:defRPr>
                </a:pPr>
                <a:r>
                  <a:rPr lang="en-US">
                    <a:solidFill>
                      <a:sysClr val="windowText" lastClr="000000"/>
                    </a:solidFill>
                    <a:latin typeface="Times New Roman" panose="02020603050405020304" pitchFamily="18" charset="0"/>
                    <a:cs typeface="Times New Roman" panose="02020603050405020304" pitchFamily="18" charset="0"/>
                  </a:rPr>
                  <a:t>LCC</a:t>
                </a:r>
                <a:r>
                  <a:rPr lang="en-US">
                    <a:latin typeface="Times New Roman" panose="02020603050405020304" pitchFamily="18" charset="0"/>
                    <a:cs typeface="Times New Roman" panose="02020603050405020304" pitchFamily="18" charset="0"/>
                  </a:rPr>
                  <a:t> [€/m</a:t>
                </a:r>
                <a:r>
                  <a:rPr lang="en-US" baseline="30000">
                    <a:latin typeface="Times New Roman" panose="02020603050405020304" pitchFamily="18" charset="0"/>
                    <a:cs typeface="Times New Roman" panose="02020603050405020304" pitchFamily="18" charset="0"/>
                  </a:rPr>
                  <a:t>2</a:t>
                </a:r>
                <a:r>
                  <a:rPr lang="en-US">
                    <a:latin typeface="Times New Roman" panose="02020603050405020304" pitchFamily="18" charset="0"/>
                    <a:cs typeface="Times New Roman" panose="02020603050405020304" pitchFamily="18" charset="0"/>
                  </a:rPr>
                  <a:t>]</a:t>
                </a:r>
              </a:p>
            </cx:rich>
          </cx:tx>
        </cx:title>
        <cx:majorGridlines/>
        <cx:tickLabels/>
        <cx:txPr>
          <a:bodyPr rot="-60000000" spcFirstLastPara="1" vertOverflow="ellipsis" vert="horz" wrap="square" lIns="0" tIns="0" rIns="0" bIns="0" anchor="ctr" anchorCtr="1"/>
          <a:lstStyle/>
          <a:p>
            <a:pPr>
              <a:defRPr lang="en-US" sz="900" b="0" i="0" u="none" strike="noStrike" kern="1200" baseline="0">
                <a:solidFill>
                  <a:sysClr val="windowText" lastClr="000000"/>
                </a:solidFill>
                <a:latin typeface="Times New Roman" panose="02020603050405020304" pitchFamily="18" charset="0"/>
                <a:ea typeface="Times New Roman" panose="02020603050405020304" pitchFamily="18" charset="0"/>
                <a:cs typeface="Times New Roman" panose="02020603050405020304" pitchFamily="18" charset="0"/>
              </a:defRPr>
            </a:pPr>
            <a:endParaRPr lang="en-US">
              <a:solidFill>
                <a:sysClr val="windowText" lastClr="000000"/>
              </a:solidFill>
              <a:latin typeface="Times New Roman" panose="02020603050405020304" pitchFamily="18" charset="0"/>
              <a:cs typeface="Times New Roman" panose="02020603050405020304" pitchFamily="18" charset="0"/>
            </a:endParaRPr>
          </a:p>
        </cx:txPr>
      </cx:axis>
    </cx:plotArea>
    <cx:legend pos="t" align="ctr" overlay="0">
      <cx:txPr>
        <a:bodyPr spcFirstLastPara="1" vertOverflow="ellipsis" wrap="square" lIns="0" tIns="0" rIns="0" bIns="0" anchor="ctr" anchorCtr="1"/>
        <a:lstStyle/>
        <a:p>
          <a:pPr>
            <a:defRPr lang="en-US" sz="900" b="0" i="0" u="none" strike="noStrike" baseline="0">
              <a:solidFill>
                <a:sysClr val="windowText" lastClr="000000"/>
              </a:solidFill>
              <a:latin typeface="Times New Roman" panose="02020603050405020304" pitchFamily="18" charset="0"/>
              <a:ea typeface="Times New Roman" panose="02020603050405020304" pitchFamily="18" charset="0"/>
              <a:cs typeface="Times New Roman" panose="02020603050405020304" pitchFamily="18" charset="0"/>
            </a:defRPr>
          </a:pPr>
          <a:endParaRPr lang="en-US">
            <a:solidFill>
              <a:sysClr val="windowText" lastClr="000000"/>
            </a:solidFill>
            <a:latin typeface="Times New Roman" panose="02020603050405020304" pitchFamily="18" charset="0"/>
            <a:cs typeface="Times New Roman" panose="02020603050405020304" pitchFamily="18" charset="0"/>
          </a:endParaRPr>
        </a:p>
      </cx:txPr>
    </cx:legend>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rot="-60000000" vert="horz"/>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rot="-60000000" vert="horz"/>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rot="0" vert="horz"/>
  </cs:title>
  <cs:trendline>
    <cs:lnRef idx="0"/>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bodyPr rot="-60000000" vert="horz"/>
  </cs:valueAxis>
  <cs:wall>
    <cs:lnRef idx="0"/>
    <cs:fillRef idx="0"/>
    <cs:effectRef idx="0"/>
    <cs:fontRef idx="minor">
      <a:schemeClr val="tx1"/>
    </cs:fontRef>
  </cs:wall>
</cs:chartStyle>
</file>

<file path=xl/charts/style60.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rot="-60000000" vert="horz"/>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rot="-60000000" vert="horz"/>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rot="0" vert="horz"/>
  </cs:title>
  <cs:trendline>
    <cs:lnRef idx="0"/>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bodyPr rot="-60000000" vert="horz"/>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microsoft.com/office/2014/relationships/chartEx" Target="../charts/chartEx1.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microsoft.com/office/2014/relationships/chartEx" Target="../charts/chartEx2.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447675</xdr:colOff>
      <xdr:row>1</xdr:row>
      <xdr:rowOff>9525</xdr:rowOff>
    </xdr:from>
    <xdr:to>
      <xdr:col>14</xdr:col>
      <xdr:colOff>247650</xdr:colOff>
      <xdr:row>37</xdr:row>
      <xdr:rowOff>19050</xdr:rowOff>
    </xdr:to>
    <xdr:sp macro="" textlink="">
      <xdr:nvSpPr>
        <xdr:cNvPr id="2" name="TextBox 1">
          <a:extLst>
            <a:ext uri="{FF2B5EF4-FFF2-40B4-BE49-F238E27FC236}">
              <a16:creationId xmlns:a16="http://schemas.microsoft.com/office/drawing/2014/main" id="{0E97020E-9B53-4042-81D0-FED6C92C97F2}"/>
            </a:ext>
          </a:extLst>
        </xdr:cNvPr>
        <xdr:cNvSpPr txBox="1"/>
      </xdr:nvSpPr>
      <xdr:spPr>
        <a:xfrm>
          <a:off x="447675" y="200025"/>
          <a:ext cx="8334375" cy="6867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INTRODUCTION</a:t>
          </a:r>
          <a:endParaRPr lang="en-US">
            <a:effectLst/>
          </a:endParaRPr>
        </a:p>
        <a:p>
          <a:r>
            <a:rPr lang="en-US" sz="1100" b="0" i="0">
              <a:solidFill>
                <a:schemeClr val="dk1"/>
              </a:solidFill>
              <a:effectLst/>
              <a:latin typeface="+mn-lt"/>
              <a:ea typeface="+mn-ea"/>
              <a:cs typeface="+mn-cs"/>
            </a:rPr>
            <a:t>This database reports on the detailed results (categories, sub-categories, indicators  as well as weighting and scoring) of the social life cycle assessment applied for healthcare waste generation at two hospitals based on the UNEP Guidelines for Social Life Cycle Assessment of Products and presented within the research paper "Social Life Cycle Assessment of Healthcare Waste Supply Chain".</a:t>
          </a:r>
          <a:endParaRPr lang="en-US">
            <a:effectLst/>
          </a:endParaRPr>
        </a:p>
        <a:p>
          <a:endParaRPr lang="lv-LV" sz="1100" b="0" i="0">
            <a:solidFill>
              <a:schemeClr val="dk1"/>
            </a:solidFill>
            <a:effectLst/>
            <a:latin typeface="+mn-lt"/>
            <a:ea typeface="+mn-ea"/>
            <a:cs typeface="+mn-cs"/>
          </a:endParaRPr>
        </a:p>
        <a:p>
          <a:endParaRPr lang="lv-LV" sz="1100" b="0" i="0">
            <a:solidFill>
              <a:schemeClr val="dk1"/>
            </a:solidFill>
            <a:effectLst/>
            <a:latin typeface="+mn-lt"/>
            <a:ea typeface="+mn-ea"/>
            <a:cs typeface="+mn-cs"/>
          </a:endParaRPr>
        </a:p>
        <a:p>
          <a:r>
            <a:rPr lang="en-US" sz="1100" b="0" i="0">
              <a:solidFill>
                <a:schemeClr val="dk1"/>
              </a:solidFill>
              <a:effectLst/>
              <a:latin typeface="+mn-lt"/>
              <a:ea typeface="+mn-ea"/>
              <a:cs typeface="+mn-cs"/>
            </a:rPr>
            <a:t>The research  is developed within the Latvian Council of Science, </a:t>
          </a:r>
          <a:endParaRPr lang="lv-LV" sz="1100" b="0" i="0">
            <a:solidFill>
              <a:schemeClr val="dk1"/>
            </a:solidFill>
            <a:effectLst/>
            <a:latin typeface="+mn-lt"/>
            <a:ea typeface="+mn-ea"/>
            <a:cs typeface="+mn-cs"/>
          </a:endParaRPr>
        </a:p>
        <a:p>
          <a:r>
            <a:rPr lang="en-US" sz="1100" b="0" i="0">
              <a:solidFill>
                <a:schemeClr val="dk1"/>
              </a:solidFill>
              <a:effectLst/>
              <a:latin typeface="+mn-lt"/>
              <a:ea typeface="+mn-ea"/>
              <a:cs typeface="+mn-cs"/>
            </a:rPr>
            <a:t>project “Public health and environmental pollution prevention through </a:t>
          </a:r>
          <a:endParaRPr lang="lv-LV" sz="1100" b="0" i="0">
            <a:solidFill>
              <a:schemeClr val="dk1"/>
            </a:solidFill>
            <a:effectLst/>
            <a:latin typeface="+mn-lt"/>
            <a:ea typeface="+mn-ea"/>
            <a:cs typeface="+mn-cs"/>
          </a:endParaRPr>
        </a:p>
        <a:p>
          <a:r>
            <a:rPr lang="en-US" sz="1100" b="0" i="0">
              <a:solidFill>
                <a:schemeClr val="dk1"/>
              </a:solidFill>
              <a:effectLst/>
              <a:latin typeface="+mn-lt"/>
              <a:ea typeface="+mn-ea"/>
              <a:cs typeface="+mn-cs"/>
            </a:rPr>
            <a:t>circular economy approaches in health care waste management (Panacea)”, project No. lzp-2020/1-0299.</a:t>
          </a:r>
          <a:endParaRPr lang="en-US">
            <a:effectLst/>
          </a:endParaRPr>
        </a:p>
        <a:p>
          <a:endParaRPr lang="lv-LV" sz="1100" b="0" i="0" u="sng">
            <a:solidFill>
              <a:schemeClr val="dk1"/>
            </a:solidFill>
            <a:effectLst/>
            <a:latin typeface="+mn-lt"/>
            <a:ea typeface="+mn-ea"/>
            <a:cs typeface="+mn-cs"/>
          </a:endParaRPr>
        </a:p>
        <a:p>
          <a:endParaRPr lang="lv-LV" sz="1100" b="0" i="0" u="sng">
            <a:solidFill>
              <a:schemeClr val="dk1"/>
            </a:solidFill>
            <a:effectLst/>
            <a:latin typeface="+mn-lt"/>
            <a:ea typeface="+mn-ea"/>
            <a:cs typeface="+mn-cs"/>
          </a:endParaRPr>
        </a:p>
        <a:p>
          <a:endParaRPr lang="lv-LV" sz="1100" b="0" i="0" u="sng">
            <a:solidFill>
              <a:schemeClr val="dk1"/>
            </a:solidFill>
            <a:effectLst/>
            <a:latin typeface="+mn-lt"/>
            <a:ea typeface="+mn-ea"/>
            <a:cs typeface="+mn-cs"/>
          </a:endParaRPr>
        </a:p>
        <a:p>
          <a:endParaRPr lang="lv-LV" sz="1100" b="0" i="0" u="sng">
            <a:solidFill>
              <a:schemeClr val="dk1"/>
            </a:solidFill>
            <a:effectLst/>
            <a:latin typeface="+mn-lt"/>
            <a:ea typeface="+mn-ea"/>
            <a:cs typeface="+mn-cs"/>
          </a:endParaRPr>
        </a:p>
        <a:p>
          <a:r>
            <a:rPr lang="en-US" sz="1100" b="0" i="0" u="sng">
              <a:solidFill>
                <a:schemeClr val="dk1"/>
              </a:solidFill>
              <a:effectLst/>
              <a:latin typeface="+mn-lt"/>
              <a:ea typeface="+mn-ea"/>
              <a:cs typeface="+mn-cs"/>
            </a:rPr>
            <a:t>The data includes:</a:t>
          </a:r>
          <a:endParaRPr lang="en-US">
            <a:effectLst/>
          </a:endParaRPr>
        </a:p>
        <a:p>
          <a:r>
            <a:rPr lang="lv-LV" sz="1100" b="0">
              <a:solidFill>
                <a:schemeClr val="dk1"/>
              </a:solidFill>
              <a:effectLst/>
              <a:latin typeface="+mn-lt"/>
              <a:ea typeface="+mn-ea"/>
              <a:cs typeface="+mn-cs"/>
            </a:rPr>
            <a:t>(1)</a:t>
          </a:r>
          <a:r>
            <a:rPr lang="lv-LV" sz="1100" b="0" baseline="0">
              <a:solidFill>
                <a:schemeClr val="dk1"/>
              </a:solidFill>
              <a:effectLst/>
              <a:latin typeface="+mn-lt"/>
              <a:ea typeface="+mn-ea"/>
              <a:cs typeface="+mn-cs"/>
            </a:rPr>
            <a:t> </a:t>
          </a:r>
          <a:r>
            <a:rPr lang="lv-LV" sz="1100" b="0">
              <a:solidFill>
                <a:schemeClr val="dk1"/>
              </a:solidFill>
              <a:effectLst/>
              <a:latin typeface="+mn-lt"/>
              <a:ea typeface="+mn-ea"/>
              <a:cs typeface="+mn-cs"/>
            </a:rPr>
            <a:t>Indicators developed to</a:t>
          </a:r>
          <a:r>
            <a:rPr lang="lv-LV" sz="1100" b="0" baseline="0">
              <a:solidFill>
                <a:schemeClr val="dk1"/>
              </a:solidFill>
              <a:effectLst/>
              <a:latin typeface="+mn-lt"/>
              <a:ea typeface="+mn-ea"/>
              <a:cs typeface="+mn-cs"/>
            </a:rPr>
            <a:t> perform social life cycle assessment for 1) </a:t>
          </a:r>
          <a:r>
            <a:rPr lang="lv-LV" sz="1100" b="1" u="sng" baseline="0">
              <a:solidFill>
                <a:schemeClr val="dk1"/>
              </a:solidFill>
              <a:effectLst/>
              <a:latin typeface="+mn-lt"/>
              <a:ea typeface="+mn-ea"/>
              <a:cs typeface="+mn-cs"/>
            </a:rPr>
            <a:t>healthcare waste transportation from  generation site (hospitals) to a treatment plant, 2)  treatment (sterilisation) of generated healthcare waste, 3)  transportation of treated HCW to the end-of-life point. </a:t>
          </a:r>
        </a:p>
        <a:p>
          <a:r>
            <a:rPr lang="lv-LV" sz="1100" b="0" u="none" baseline="0">
              <a:solidFill>
                <a:schemeClr val="dk1"/>
              </a:solidFill>
              <a:effectLst/>
              <a:latin typeface="+mn-lt"/>
              <a:ea typeface="+mn-ea"/>
              <a:cs typeface="+mn-cs"/>
            </a:rPr>
            <a:t>Treatment stage  (sterilisation of HCW) is analysed for two healthcare waste treatment technologies, accordingly thermal (rotoclaving) technology and chemical treatment technology. </a:t>
          </a:r>
          <a:endParaRPr lang="en-US" sz="1200" b="0" u="none">
            <a:effectLst/>
          </a:endParaRPr>
        </a:p>
        <a:p>
          <a:endParaRPr lang="lv-LV" sz="1100" b="0" baseline="0">
            <a:solidFill>
              <a:schemeClr val="dk1"/>
            </a:solidFill>
            <a:effectLst/>
            <a:latin typeface="+mn-lt"/>
            <a:ea typeface="+mn-ea"/>
            <a:cs typeface="+mn-cs"/>
          </a:endParaRPr>
        </a:p>
        <a:p>
          <a:r>
            <a:rPr lang="en-US" sz="1100" b="0" i="0">
              <a:solidFill>
                <a:schemeClr val="dk1"/>
              </a:solidFill>
              <a:effectLst/>
              <a:latin typeface="+mn-lt"/>
              <a:ea typeface="+mn-ea"/>
              <a:cs typeface="+mn-cs"/>
            </a:rPr>
            <a:t>(2) Weighting system developed to measure categories, sub-categories and indicators. The weights of indicators depend on the number of indicators within the sub-category, a number of sub-categories in a category.</a:t>
          </a:r>
          <a:endParaRPr lang="lv-LV" sz="1100" b="0" i="0">
            <a:solidFill>
              <a:schemeClr val="dk1"/>
            </a:solidFill>
            <a:effectLst/>
            <a:latin typeface="+mn-lt"/>
            <a:ea typeface="+mn-ea"/>
            <a:cs typeface="+mn-cs"/>
          </a:endParaRPr>
        </a:p>
        <a:p>
          <a:endParaRPr lang="en-US">
            <a:effectLst/>
          </a:endParaRPr>
        </a:p>
        <a:p>
          <a:r>
            <a:rPr lang="en-US" sz="1100" b="0" i="0">
              <a:solidFill>
                <a:schemeClr val="dk1"/>
              </a:solidFill>
              <a:effectLst/>
              <a:latin typeface="+mn-lt"/>
              <a:ea typeface="+mn-ea"/>
              <a:cs typeface="+mn-cs"/>
            </a:rPr>
            <a:t>(3) Scoring system defined for the indicators:</a:t>
          </a:r>
          <a:endParaRPr lang="en-US">
            <a:effectLst/>
          </a:endParaRPr>
        </a:p>
        <a:p>
          <a:r>
            <a:rPr lang="en-US" sz="1100" b="0" i="0">
              <a:solidFill>
                <a:schemeClr val="dk1"/>
              </a:solidFill>
              <a:effectLst/>
              <a:latin typeface="+mn-lt"/>
              <a:ea typeface="+mn-ea"/>
              <a:cs typeface="+mn-cs"/>
            </a:rPr>
            <a:t>Value 0% - starkly below compliance level;</a:t>
          </a:r>
          <a:endParaRPr lang="en-US">
            <a:effectLst/>
          </a:endParaRPr>
        </a:p>
        <a:p>
          <a:r>
            <a:rPr lang="en-US" sz="1100" b="0" i="0">
              <a:solidFill>
                <a:schemeClr val="dk1"/>
              </a:solidFill>
              <a:effectLst/>
              <a:latin typeface="+mn-lt"/>
              <a:ea typeface="+mn-ea"/>
              <a:cs typeface="+mn-cs"/>
            </a:rPr>
            <a:t>Value 25 % - slightly below compliance level;  </a:t>
          </a:r>
          <a:endParaRPr lang="en-US">
            <a:effectLst/>
          </a:endParaRPr>
        </a:p>
        <a:p>
          <a:r>
            <a:rPr lang="en-US" sz="1100" b="0" i="0">
              <a:solidFill>
                <a:schemeClr val="dk1"/>
              </a:solidFill>
              <a:effectLst/>
              <a:latin typeface="+mn-lt"/>
              <a:ea typeface="+mn-ea"/>
              <a:cs typeface="+mn-cs"/>
            </a:rPr>
            <a:t>Value 50% - compliance with local and international laws and/or basic societal expectations;  </a:t>
          </a:r>
          <a:endParaRPr lang="en-US">
            <a:effectLst/>
          </a:endParaRPr>
        </a:p>
        <a:p>
          <a:r>
            <a:rPr lang="en-US" sz="1100" b="0" i="0">
              <a:solidFill>
                <a:schemeClr val="dk1"/>
              </a:solidFill>
              <a:effectLst/>
              <a:latin typeface="+mn-lt"/>
              <a:ea typeface="+mn-ea"/>
              <a:cs typeface="+mn-cs"/>
            </a:rPr>
            <a:t>Value 75% - beyond compliance;  </a:t>
          </a:r>
          <a:endParaRPr lang="en-US">
            <a:effectLst/>
          </a:endParaRPr>
        </a:p>
        <a:p>
          <a:r>
            <a:rPr lang="en-US" sz="1100" b="0" i="0">
              <a:solidFill>
                <a:schemeClr val="dk1"/>
              </a:solidFill>
              <a:effectLst/>
              <a:latin typeface="+mn-lt"/>
              <a:ea typeface="+mn-ea"/>
              <a:cs typeface="+mn-cs"/>
            </a:rPr>
            <a:t>Value 100% - ideal performance, best in class</a:t>
          </a:r>
          <a:endParaRPr lang="en-US">
            <a:effectLst/>
          </a:endParaRPr>
        </a:p>
        <a:p>
          <a:endParaRPr lang="lv-LV" sz="1100" b="0" i="0">
            <a:solidFill>
              <a:schemeClr val="dk1"/>
            </a:solidFill>
            <a:effectLst/>
            <a:latin typeface="+mn-lt"/>
            <a:ea typeface="+mn-ea"/>
            <a:cs typeface="+mn-cs"/>
          </a:endParaRPr>
        </a:p>
        <a:p>
          <a:r>
            <a:rPr lang="en-US" sz="1100" b="0" i="0">
              <a:solidFill>
                <a:schemeClr val="dk1"/>
              </a:solidFill>
              <a:effectLst/>
              <a:latin typeface="+mn-lt"/>
              <a:ea typeface="+mn-ea"/>
              <a:cs typeface="+mn-cs"/>
            </a:rPr>
            <a:t>The scoring is given based on interviews with representatives of the </a:t>
          </a:r>
          <a:r>
            <a:rPr lang="lv-LV" sz="1100" b="0" i="0">
              <a:solidFill>
                <a:schemeClr val="dk1"/>
              </a:solidFill>
              <a:effectLst/>
              <a:latin typeface="+mn-lt"/>
              <a:ea typeface="+mn-ea"/>
              <a:cs typeface="+mn-cs"/>
            </a:rPr>
            <a:t>healthcare</a:t>
          </a:r>
          <a:r>
            <a:rPr lang="lv-LV" sz="1100" b="0" i="0" baseline="0">
              <a:solidFill>
                <a:schemeClr val="dk1"/>
              </a:solidFill>
              <a:effectLst/>
              <a:latin typeface="+mn-lt"/>
              <a:ea typeface="+mn-ea"/>
              <a:cs typeface="+mn-cs"/>
            </a:rPr>
            <a:t> waste transportation and treatment companies </a:t>
          </a:r>
          <a:r>
            <a:rPr lang="en-US" sz="1100" b="0" i="0">
              <a:solidFill>
                <a:schemeClr val="dk1"/>
              </a:solidFill>
              <a:effectLst/>
              <a:latin typeface="+mn-lt"/>
              <a:ea typeface="+mn-ea"/>
              <a:cs typeface="+mn-cs"/>
            </a:rPr>
            <a:t>as well as proved by the documentation audit.</a:t>
          </a:r>
          <a:endParaRPr lang="en-US">
            <a:effectLst/>
          </a:endParaRPr>
        </a:p>
        <a:p>
          <a:endParaRPr lang="lv-LV" sz="1100" b="0" i="0">
            <a:solidFill>
              <a:schemeClr val="dk1"/>
            </a:solidFill>
            <a:effectLst/>
            <a:latin typeface="+mn-lt"/>
            <a:ea typeface="+mn-ea"/>
            <a:cs typeface="+mn-cs"/>
          </a:endParaRPr>
        </a:p>
        <a:p>
          <a:r>
            <a:rPr lang="en-US" sz="1100" b="0" i="0">
              <a:solidFill>
                <a:schemeClr val="dk1"/>
              </a:solidFill>
              <a:effectLst/>
              <a:latin typeface="+mn-lt"/>
              <a:ea typeface="+mn-ea"/>
              <a:cs typeface="+mn-cs"/>
            </a:rPr>
            <a:t>The timeframe of the interviews is February-March 2023.</a:t>
          </a:r>
          <a:endParaRPr lang="en-US">
            <a:effectLst/>
          </a:endParaRPr>
        </a:p>
        <a:p>
          <a:endParaRPr lang="lv-LV" sz="1100" b="0" i="0">
            <a:solidFill>
              <a:schemeClr val="dk1"/>
            </a:solidFill>
            <a:effectLst/>
            <a:latin typeface="+mn-lt"/>
            <a:ea typeface="+mn-ea"/>
            <a:cs typeface="+mn-cs"/>
          </a:endParaRPr>
        </a:p>
        <a:p>
          <a:r>
            <a:rPr lang="en-US" sz="1100" b="0" i="0">
              <a:solidFill>
                <a:schemeClr val="dk1"/>
              </a:solidFill>
              <a:effectLst/>
              <a:latin typeface="+mn-lt"/>
              <a:ea typeface="+mn-ea"/>
              <a:cs typeface="+mn-cs"/>
            </a:rPr>
            <a:t>Geographical boundaries: Latvia</a:t>
          </a:r>
          <a:endParaRPr lang="en-US">
            <a:effectLst/>
          </a:endParaRPr>
        </a:p>
      </xdr:txBody>
    </xdr:sp>
    <xdr:clientData/>
  </xdr:twoCellAnchor>
  <xdr:twoCellAnchor editAs="oneCell">
    <xdr:from>
      <xdr:col>10</xdr:col>
      <xdr:colOff>603251</xdr:colOff>
      <xdr:row>5</xdr:row>
      <xdr:rowOff>116363</xdr:rowOff>
    </xdr:from>
    <xdr:to>
      <xdr:col>13</xdr:col>
      <xdr:colOff>154372</xdr:colOff>
      <xdr:row>8</xdr:row>
      <xdr:rowOff>190068</xdr:rowOff>
    </xdr:to>
    <xdr:pic>
      <xdr:nvPicPr>
        <xdr:cNvPr id="3" name="Picture 2">
          <a:extLst>
            <a:ext uri="{FF2B5EF4-FFF2-40B4-BE49-F238E27FC236}">
              <a16:creationId xmlns:a16="http://schemas.microsoft.com/office/drawing/2014/main" id="{B04CD020-ACEE-4E39-8755-F6BAF80164B8}"/>
            </a:ext>
          </a:extLst>
        </xdr:cNvPr>
        <xdr:cNvPicPr>
          <a:picLocks noChangeAspect="1"/>
        </xdr:cNvPicPr>
      </xdr:nvPicPr>
      <xdr:blipFill>
        <a:blip xmlns:r="http://schemas.openxmlformats.org/officeDocument/2006/relationships" r:embed="rId1"/>
        <a:stretch>
          <a:fillRect/>
        </a:stretch>
      </xdr:blipFill>
      <xdr:spPr>
        <a:xfrm>
          <a:off x="6741584" y="1068863"/>
          <a:ext cx="1392621" cy="6452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925286</xdr:colOff>
      <xdr:row>1</xdr:row>
      <xdr:rowOff>190501</xdr:rowOff>
    </xdr:from>
    <xdr:to>
      <xdr:col>14</xdr:col>
      <xdr:colOff>544285</xdr:colOff>
      <xdr:row>13</xdr:row>
      <xdr:rowOff>122465</xdr:rowOff>
    </xdr:to>
    <xdr:sp macro="" textlink="">
      <xdr:nvSpPr>
        <xdr:cNvPr id="3" name="TextBox 2"/>
        <xdr:cNvSpPr txBox="1"/>
      </xdr:nvSpPr>
      <xdr:spPr>
        <a:xfrm>
          <a:off x="14287500" y="394608"/>
          <a:ext cx="8313964" cy="23812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600" b="1" i="0" u="sng">
              <a:solidFill>
                <a:schemeClr val="dk1"/>
              </a:solidFill>
              <a:effectLst/>
              <a:latin typeface="+mn-lt"/>
              <a:ea typeface="+mn-ea"/>
              <a:cs typeface="+mn-cs"/>
            </a:rPr>
            <a:t>Description of scores</a:t>
          </a:r>
        </a:p>
        <a:p>
          <a:endParaRPr lang="en-US" sz="1600">
            <a:effectLst/>
          </a:endParaRPr>
        </a:p>
        <a:p>
          <a:r>
            <a:rPr lang="en-US" sz="1600" b="0" i="0">
              <a:solidFill>
                <a:schemeClr val="dk1"/>
              </a:solidFill>
              <a:effectLst/>
              <a:latin typeface="+mn-lt"/>
              <a:ea typeface="+mn-ea"/>
              <a:cs typeface="+mn-cs"/>
            </a:rPr>
            <a:t>Value 0% - starkly below compliance level;</a:t>
          </a:r>
          <a:endParaRPr lang="en-US" sz="1600">
            <a:effectLst/>
          </a:endParaRPr>
        </a:p>
        <a:p>
          <a:r>
            <a:rPr lang="en-US" sz="1600" b="0" i="0">
              <a:solidFill>
                <a:schemeClr val="dk1"/>
              </a:solidFill>
              <a:effectLst/>
              <a:latin typeface="+mn-lt"/>
              <a:ea typeface="+mn-ea"/>
              <a:cs typeface="+mn-cs"/>
            </a:rPr>
            <a:t>Value 25 % - slightly below compliance level;  </a:t>
          </a:r>
          <a:endParaRPr lang="en-US" sz="1600">
            <a:effectLst/>
          </a:endParaRPr>
        </a:p>
        <a:p>
          <a:r>
            <a:rPr lang="en-US" sz="1600" b="0" i="0">
              <a:solidFill>
                <a:schemeClr val="dk1"/>
              </a:solidFill>
              <a:effectLst/>
              <a:latin typeface="+mn-lt"/>
              <a:ea typeface="+mn-ea"/>
              <a:cs typeface="+mn-cs"/>
            </a:rPr>
            <a:t>Value 50% - compliance with local and international laws and/or basic societal expectations;  </a:t>
          </a:r>
          <a:endParaRPr lang="en-US" sz="1600">
            <a:effectLst/>
          </a:endParaRPr>
        </a:p>
        <a:p>
          <a:r>
            <a:rPr lang="en-US" sz="1600" b="0" i="0">
              <a:solidFill>
                <a:schemeClr val="dk1"/>
              </a:solidFill>
              <a:effectLst/>
              <a:latin typeface="+mn-lt"/>
              <a:ea typeface="+mn-ea"/>
              <a:cs typeface="+mn-cs"/>
            </a:rPr>
            <a:t>Value 75% - beyond compliance;  </a:t>
          </a:r>
          <a:endParaRPr lang="en-US" sz="1600">
            <a:effectLst/>
          </a:endParaRPr>
        </a:p>
        <a:p>
          <a:r>
            <a:rPr lang="en-US" sz="1600" b="0" i="0">
              <a:solidFill>
                <a:schemeClr val="dk1"/>
              </a:solidFill>
              <a:effectLst/>
              <a:latin typeface="+mn-lt"/>
              <a:ea typeface="+mn-ea"/>
              <a:cs typeface="+mn-cs"/>
            </a:rPr>
            <a:t>Value 100% - ideal performance, best in class</a:t>
          </a:r>
          <a:endParaRPr lang="en-US" sz="1600">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884464</xdr:colOff>
      <xdr:row>2</xdr:row>
      <xdr:rowOff>40823</xdr:rowOff>
    </xdr:from>
    <xdr:to>
      <xdr:col>14</xdr:col>
      <xdr:colOff>272143</xdr:colOff>
      <xdr:row>14</xdr:row>
      <xdr:rowOff>163287</xdr:rowOff>
    </xdr:to>
    <xdr:sp macro="" textlink="">
      <xdr:nvSpPr>
        <xdr:cNvPr id="2" name="TextBox 1"/>
        <xdr:cNvSpPr txBox="1"/>
      </xdr:nvSpPr>
      <xdr:spPr>
        <a:xfrm>
          <a:off x="14137821" y="449037"/>
          <a:ext cx="8082643" cy="25717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600" b="1" i="0" u="sng">
              <a:solidFill>
                <a:schemeClr val="dk1"/>
              </a:solidFill>
              <a:effectLst/>
              <a:latin typeface="+mn-lt"/>
              <a:ea typeface="+mn-ea"/>
              <a:cs typeface="+mn-cs"/>
            </a:rPr>
            <a:t>Description of scores</a:t>
          </a:r>
        </a:p>
        <a:p>
          <a:endParaRPr lang="en-US" sz="1600">
            <a:effectLst/>
          </a:endParaRPr>
        </a:p>
        <a:p>
          <a:r>
            <a:rPr lang="en-US" sz="1600" b="0" i="0">
              <a:solidFill>
                <a:schemeClr val="dk1"/>
              </a:solidFill>
              <a:effectLst/>
              <a:latin typeface="+mn-lt"/>
              <a:ea typeface="+mn-ea"/>
              <a:cs typeface="+mn-cs"/>
            </a:rPr>
            <a:t>Value 0% - starkly below compliance level;</a:t>
          </a:r>
          <a:endParaRPr lang="en-US" sz="1600">
            <a:effectLst/>
          </a:endParaRPr>
        </a:p>
        <a:p>
          <a:r>
            <a:rPr lang="en-US" sz="1600" b="0" i="0">
              <a:solidFill>
                <a:schemeClr val="dk1"/>
              </a:solidFill>
              <a:effectLst/>
              <a:latin typeface="+mn-lt"/>
              <a:ea typeface="+mn-ea"/>
              <a:cs typeface="+mn-cs"/>
            </a:rPr>
            <a:t>Value 25 % - slightly below compliance level;  </a:t>
          </a:r>
          <a:endParaRPr lang="en-US" sz="1600">
            <a:effectLst/>
          </a:endParaRPr>
        </a:p>
        <a:p>
          <a:r>
            <a:rPr lang="en-US" sz="1600" b="0" i="0">
              <a:solidFill>
                <a:schemeClr val="dk1"/>
              </a:solidFill>
              <a:effectLst/>
              <a:latin typeface="+mn-lt"/>
              <a:ea typeface="+mn-ea"/>
              <a:cs typeface="+mn-cs"/>
            </a:rPr>
            <a:t>Value 50% - compliance with local and international laws and/or basic societal expectations;  </a:t>
          </a:r>
          <a:endParaRPr lang="en-US" sz="1600">
            <a:effectLst/>
          </a:endParaRPr>
        </a:p>
        <a:p>
          <a:r>
            <a:rPr lang="en-US" sz="1600" b="0" i="0">
              <a:solidFill>
                <a:schemeClr val="dk1"/>
              </a:solidFill>
              <a:effectLst/>
              <a:latin typeface="+mn-lt"/>
              <a:ea typeface="+mn-ea"/>
              <a:cs typeface="+mn-cs"/>
            </a:rPr>
            <a:t>Value 75% - beyond compliance;  </a:t>
          </a:r>
          <a:endParaRPr lang="en-US" sz="1600">
            <a:effectLst/>
          </a:endParaRPr>
        </a:p>
        <a:p>
          <a:r>
            <a:rPr lang="en-US" sz="1600" b="0" i="0">
              <a:solidFill>
                <a:schemeClr val="dk1"/>
              </a:solidFill>
              <a:effectLst/>
              <a:latin typeface="+mn-lt"/>
              <a:ea typeface="+mn-ea"/>
              <a:cs typeface="+mn-cs"/>
            </a:rPr>
            <a:t>Value 100% - ideal performance, best in class</a:t>
          </a:r>
          <a:endParaRPr lang="en-US" sz="1600">
            <a:effectLst/>
          </a:endParaRPr>
        </a:p>
        <a:p>
          <a:endParaRPr lang="en-US"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619125</xdr:colOff>
      <xdr:row>37</xdr:row>
      <xdr:rowOff>9524</xdr:rowOff>
    </xdr:from>
    <xdr:to>
      <xdr:col>25</xdr:col>
      <xdr:colOff>123825</xdr:colOff>
      <xdr:row>51</xdr:row>
      <xdr:rowOff>133349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53</xdr:row>
      <xdr:rowOff>0</xdr:rowOff>
    </xdr:from>
    <xdr:to>
      <xdr:col>25</xdr:col>
      <xdr:colOff>142875</xdr:colOff>
      <xdr:row>67</xdr:row>
      <xdr:rowOff>123825</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357187</xdr:colOff>
      <xdr:row>9</xdr:row>
      <xdr:rowOff>166686</xdr:rowOff>
    </xdr:from>
    <xdr:to>
      <xdr:col>22</xdr:col>
      <xdr:colOff>714375</xdr:colOff>
      <xdr:row>28</xdr:row>
      <xdr:rowOff>42861</xdr:rowOff>
    </xdr:to>
    <mc:AlternateContent xmlns:mc="http://schemas.openxmlformats.org/markup-compatibility/2006">
      <mc:Choice xmlns:cx1="http://schemas.microsoft.com/office/drawing/2015/9/8/chartex" xmlns="" Requires="cx1">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3" name="Rectangle 2"/>
            <xdr:cNvSpPr>
              <a:spLocks noTextEdit="1"/>
            </xdr:cNvSpPr>
          </xdr:nvSpPr>
          <xdr:spPr>
            <a:xfrm>
              <a:off x="9889807" y="1995486"/>
              <a:ext cx="7725728" cy="3350895"/>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133350</xdr:colOff>
      <xdr:row>25</xdr:row>
      <xdr:rowOff>66675</xdr:rowOff>
    </xdr:from>
    <xdr:to>
      <xdr:col>28</xdr:col>
      <xdr:colOff>438150</xdr:colOff>
      <xdr:row>39</xdr:row>
      <xdr:rowOff>142875</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321469</xdr:colOff>
      <xdr:row>25</xdr:row>
      <xdr:rowOff>104775</xdr:rowOff>
    </xdr:from>
    <xdr:to>
      <xdr:col>20</xdr:col>
      <xdr:colOff>473869</xdr:colOff>
      <xdr:row>39</xdr:row>
      <xdr:rowOff>180975</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561975</xdr:colOff>
      <xdr:row>10</xdr:row>
      <xdr:rowOff>76200</xdr:rowOff>
    </xdr:from>
    <xdr:to>
      <xdr:col>21</xdr:col>
      <xdr:colOff>257175</xdr:colOff>
      <xdr:row>24</xdr:row>
      <xdr:rowOff>152400</xdr:rowOff>
    </xdr:to>
    <mc:AlternateContent xmlns:mc="http://schemas.openxmlformats.org/markup-compatibility/2006">
      <mc:Choice xmlns:cx1="http://schemas.microsoft.com/office/drawing/2015/9/8/chartex" xmlns="" Requires="cx1">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2" name="Rectangle 1"/>
            <xdr:cNvSpPr>
              <a:spLocks noTextEdit="1"/>
            </xdr:cNvSpPr>
          </xdr:nvSpPr>
          <xdr:spPr>
            <a:xfrm>
              <a:off x="10079355" y="2270760"/>
              <a:ext cx="6294120" cy="263652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578303</xdr:colOff>
      <xdr:row>239</xdr:row>
      <xdr:rowOff>97971</xdr:rowOff>
    </xdr:from>
    <xdr:to>
      <xdr:col>22</xdr:col>
      <xdr:colOff>285750</xdr:colOff>
      <xdr:row>257</xdr:row>
      <xdr:rowOff>108856</xdr:rowOff>
    </xdr:to>
    <xdr:graphicFrame macro="">
      <xdr:nvGraphicFramePr>
        <xdr:cNvPr id="4" name="Chart 1">
          <a:extLst>
            <a:ext uri="{FF2B5EF4-FFF2-40B4-BE49-F238E27FC236}">
              <a16:creationId xmlns:a16="http://schemas.microsoft.com/office/drawing/2014/main" id="{203698B4-A652-4D61-A5E1-C404D2F498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695739</xdr:colOff>
      <xdr:row>242</xdr:row>
      <xdr:rowOff>149679</xdr:rowOff>
    </xdr:from>
    <xdr:to>
      <xdr:col>20</xdr:col>
      <xdr:colOff>653143</xdr:colOff>
      <xdr:row>254</xdr:row>
      <xdr:rowOff>165652</xdr:rowOff>
    </xdr:to>
    <xdr:cxnSp macro="">
      <xdr:nvCxnSpPr>
        <xdr:cNvPr id="10" name="Straight Connector 9">
          <a:extLst>
            <a:ext uri="{FF2B5EF4-FFF2-40B4-BE49-F238E27FC236}">
              <a16:creationId xmlns:a16="http://schemas.microsoft.com/office/drawing/2014/main" id="{BCCE3178-4D12-446E-9597-232DA6CCF3B8}"/>
            </a:ext>
          </a:extLst>
        </xdr:cNvPr>
        <xdr:cNvCxnSpPr/>
      </xdr:nvCxnSpPr>
      <xdr:spPr>
        <a:xfrm flipV="1">
          <a:off x="13467522" y="47774679"/>
          <a:ext cx="2193708" cy="230197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262467</xdr:colOff>
      <xdr:row>8</xdr:row>
      <xdr:rowOff>8467</xdr:rowOff>
    </xdr:from>
    <xdr:to>
      <xdr:col>43</xdr:col>
      <xdr:colOff>25400</xdr:colOff>
      <xdr:row>60</xdr:row>
      <xdr:rowOff>84667</xdr:rowOff>
    </xdr:to>
    <xdr:sp macro="" textlink="">
      <xdr:nvSpPr>
        <xdr:cNvPr id="7" name="Rectangle 6">
          <a:extLst>
            <a:ext uri="{FF2B5EF4-FFF2-40B4-BE49-F238E27FC236}">
              <a16:creationId xmlns:a16="http://schemas.microsoft.com/office/drawing/2014/main" id="{1DC62972-0E51-4526-B961-492A7EAE7D56}"/>
            </a:ext>
          </a:extLst>
        </xdr:cNvPr>
        <xdr:cNvSpPr/>
      </xdr:nvSpPr>
      <xdr:spPr>
        <a:xfrm>
          <a:off x="19651134" y="1278467"/>
          <a:ext cx="9245599" cy="85852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27</xdr:col>
      <xdr:colOff>268547</xdr:colOff>
      <xdr:row>9</xdr:row>
      <xdr:rowOff>10641</xdr:rowOff>
    </xdr:from>
    <xdr:to>
      <xdr:col>35</xdr:col>
      <xdr:colOff>84667</xdr:colOff>
      <xdr:row>27</xdr:row>
      <xdr:rowOff>74083</xdr:rowOff>
    </xdr:to>
    <xdr:graphicFrame macro="">
      <xdr:nvGraphicFramePr>
        <xdr:cNvPr id="5" name="Chart 4">
          <a:extLst>
            <a:ext uri="{FF2B5EF4-FFF2-40B4-BE49-F238E27FC236}">
              <a16:creationId xmlns:a16="http://schemas.microsoft.com/office/drawing/2014/main" id="{45947B9B-F0E2-4042-ACA2-FE0CC9562F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289021</xdr:colOff>
      <xdr:row>28</xdr:row>
      <xdr:rowOff>62691</xdr:rowOff>
    </xdr:from>
    <xdr:to>
      <xdr:col>35</xdr:col>
      <xdr:colOff>152785</xdr:colOff>
      <xdr:row>53</xdr:row>
      <xdr:rowOff>83529</xdr:rowOff>
    </xdr:to>
    <xdr:graphicFrame macro="">
      <xdr:nvGraphicFramePr>
        <xdr:cNvPr id="6" name="Chart 5">
          <a:extLst>
            <a:ext uri="{FF2B5EF4-FFF2-40B4-BE49-F238E27FC236}">
              <a16:creationId xmlns:a16="http://schemas.microsoft.com/office/drawing/2014/main" id="{0E61BA1A-52C0-4576-82F8-1DB0DBE05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33</xdr:col>
      <xdr:colOff>339937</xdr:colOff>
      <xdr:row>28</xdr:row>
      <xdr:rowOff>38343</xdr:rowOff>
    </xdr:from>
    <xdr:to>
      <xdr:col>41</xdr:col>
      <xdr:colOff>234738</xdr:colOff>
      <xdr:row>54</xdr:row>
      <xdr:rowOff>86572</xdr:rowOff>
    </xdr:to>
    <xdr:graphicFrame macro="">
      <xdr:nvGraphicFramePr>
        <xdr:cNvPr id="3" name="Chart 2">
          <a:extLst>
            <a:ext uri="{FF2B5EF4-FFF2-40B4-BE49-F238E27FC236}">
              <a16:creationId xmlns:a16="http://schemas.microsoft.com/office/drawing/2014/main" id="{6F83C45C-3D02-499C-93F4-F8F7B0B6B0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341811</xdr:colOff>
      <xdr:row>9</xdr:row>
      <xdr:rowOff>76199</xdr:rowOff>
    </xdr:from>
    <xdr:to>
      <xdr:col>41</xdr:col>
      <xdr:colOff>101811</xdr:colOff>
      <xdr:row>28</xdr:row>
      <xdr:rowOff>17356</xdr:rowOff>
    </xdr:to>
    <xdr:graphicFrame macro="">
      <xdr:nvGraphicFramePr>
        <xdr:cNvPr id="4" name="Chart 3">
          <a:extLst>
            <a:ext uri="{FF2B5EF4-FFF2-40B4-BE49-F238E27FC236}">
              <a16:creationId xmlns:a16="http://schemas.microsoft.com/office/drawing/2014/main" id="{A998910A-B662-4824-B448-D61228B663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52754</xdr:colOff>
      <xdr:row>47</xdr:row>
      <xdr:rowOff>21167</xdr:rowOff>
    </xdr:from>
    <xdr:to>
      <xdr:col>35</xdr:col>
      <xdr:colOff>576599</xdr:colOff>
      <xdr:row>50</xdr:row>
      <xdr:rowOff>134243</xdr:rowOff>
    </xdr:to>
    <xdr:sp macro="" textlink="">
      <xdr:nvSpPr>
        <xdr:cNvPr id="2" name="Rectangle 1">
          <a:extLst>
            <a:ext uri="{FF2B5EF4-FFF2-40B4-BE49-F238E27FC236}">
              <a16:creationId xmlns:a16="http://schemas.microsoft.com/office/drawing/2014/main" id="{0D0106FE-B53C-4977-A333-26A7438FB719}"/>
            </a:ext>
          </a:extLst>
        </xdr:cNvPr>
        <xdr:cNvSpPr/>
      </xdr:nvSpPr>
      <xdr:spPr>
        <a:xfrm>
          <a:off x="22432108" y="8332829"/>
          <a:ext cx="2962245" cy="640614"/>
        </a:xfrm>
        <a:prstGeom prst="rect">
          <a:avLst/>
        </a:prstGeom>
        <a:noFill/>
        <a:ln w="63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28</xdr:col>
      <xdr:colOff>33865</xdr:colOff>
      <xdr:row>26</xdr:row>
      <xdr:rowOff>6351</xdr:rowOff>
    </xdr:from>
    <xdr:to>
      <xdr:col>28</xdr:col>
      <xdr:colOff>414866</xdr:colOff>
      <xdr:row>27</xdr:row>
      <xdr:rowOff>95250</xdr:rowOff>
    </xdr:to>
    <xdr:sp macro="" textlink="">
      <xdr:nvSpPr>
        <xdr:cNvPr id="8" name="TextBox 7">
          <a:extLst>
            <a:ext uri="{FF2B5EF4-FFF2-40B4-BE49-F238E27FC236}">
              <a16:creationId xmlns:a16="http://schemas.microsoft.com/office/drawing/2014/main" id="{EE165E60-74BA-4498-9470-AC1EF57F6BAF}"/>
            </a:ext>
          </a:extLst>
        </xdr:cNvPr>
        <xdr:cNvSpPr txBox="1"/>
      </xdr:nvSpPr>
      <xdr:spPr>
        <a:xfrm>
          <a:off x="20015198" y="4133851"/>
          <a:ext cx="381001" cy="279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Times New Roman" panose="02020603050405020304" pitchFamily="18" charset="0"/>
              <a:cs typeface="Times New Roman" panose="02020603050405020304" pitchFamily="18" charset="0"/>
            </a:rPr>
            <a:t>a)</a:t>
          </a:r>
        </a:p>
      </xdr:txBody>
    </xdr:sp>
    <xdr:clientData/>
  </xdr:twoCellAnchor>
  <xdr:twoCellAnchor>
    <xdr:from>
      <xdr:col>34</xdr:col>
      <xdr:colOff>116416</xdr:colOff>
      <xdr:row>26</xdr:row>
      <xdr:rowOff>31751</xdr:rowOff>
    </xdr:from>
    <xdr:to>
      <xdr:col>34</xdr:col>
      <xdr:colOff>514350</xdr:colOff>
      <xdr:row>27</xdr:row>
      <xdr:rowOff>120650</xdr:rowOff>
    </xdr:to>
    <xdr:sp macro="" textlink="">
      <xdr:nvSpPr>
        <xdr:cNvPr id="10" name="TextBox 9">
          <a:extLst>
            <a:ext uri="{FF2B5EF4-FFF2-40B4-BE49-F238E27FC236}">
              <a16:creationId xmlns:a16="http://schemas.microsoft.com/office/drawing/2014/main" id="{5F2B98C9-D7A7-4B03-BDE1-155DB27152A7}"/>
            </a:ext>
          </a:extLst>
        </xdr:cNvPr>
        <xdr:cNvSpPr txBox="1"/>
      </xdr:nvSpPr>
      <xdr:spPr>
        <a:xfrm>
          <a:off x="23653749" y="4159251"/>
          <a:ext cx="397934" cy="279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Times New Roman" panose="02020603050405020304" pitchFamily="18" charset="0"/>
              <a:cs typeface="Times New Roman" panose="02020603050405020304" pitchFamily="18" charset="0"/>
            </a:rPr>
            <a:t>b)</a:t>
          </a:r>
        </a:p>
      </xdr:txBody>
    </xdr:sp>
    <xdr:clientData/>
  </xdr:twoCellAnchor>
  <xdr:twoCellAnchor>
    <xdr:from>
      <xdr:col>28</xdr:col>
      <xdr:colOff>35982</xdr:colOff>
      <xdr:row>44</xdr:row>
      <xdr:rowOff>71968</xdr:rowOff>
    </xdr:from>
    <xdr:to>
      <xdr:col>28</xdr:col>
      <xdr:colOff>416983</xdr:colOff>
      <xdr:row>45</xdr:row>
      <xdr:rowOff>137583</xdr:rowOff>
    </xdr:to>
    <xdr:sp macro="" textlink="">
      <xdr:nvSpPr>
        <xdr:cNvPr id="11" name="TextBox 10">
          <a:extLst>
            <a:ext uri="{FF2B5EF4-FFF2-40B4-BE49-F238E27FC236}">
              <a16:creationId xmlns:a16="http://schemas.microsoft.com/office/drawing/2014/main" id="{9D0435E5-C17B-4F02-A17C-E8135BB3CDE3}"/>
            </a:ext>
          </a:extLst>
        </xdr:cNvPr>
        <xdr:cNvSpPr txBox="1"/>
      </xdr:nvSpPr>
      <xdr:spPr>
        <a:xfrm>
          <a:off x="20017315" y="7310968"/>
          <a:ext cx="381001" cy="224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Times New Roman" panose="02020603050405020304" pitchFamily="18" charset="0"/>
              <a:cs typeface="Times New Roman" panose="02020603050405020304" pitchFamily="18" charset="0"/>
            </a:rPr>
            <a:t>c)</a:t>
          </a:r>
        </a:p>
      </xdr:txBody>
    </xdr:sp>
    <xdr:clientData/>
  </xdr:twoCellAnchor>
  <xdr:twoCellAnchor>
    <xdr:from>
      <xdr:col>34</xdr:col>
      <xdr:colOff>88899</xdr:colOff>
      <xdr:row>44</xdr:row>
      <xdr:rowOff>21168</xdr:rowOff>
    </xdr:from>
    <xdr:to>
      <xdr:col>34</xdr:col>
      <xdr:colOff>486833</xdr:colOff>
      <xdr:row>46</xdr:row>
      <xdr:rowOff>63470</xdr:rowOff>
    </xdr:to>
    <xdr:sp macro="" textlink="">
      <xdr:nvSpPr>
        <xdr:cNvPr id="12" name="TextBox 11">
          <a:extLst>
            <a:ext uri="{FF2B5EF4-FFF2-40B4-BE49-F238E27FC236}">
              <a16:creationId xmlns:a16="http://schemas.microsoft.com/office/drawing/2014/main" id="{597F18E0-8DE8-475A-BB9F-052297DD26D5}"/>
            </a:ext>
          </a:extLst>
        </xdr:cNvPr>
        <xdr:cNvSpPr txBox="1"/>
      </xdr:nvSpPr>
      <xdr:spPr>
        <a:xfrm>
          <a:off x="23626232" y="7260168"/>
          <a:ext cx="397934" cy="359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Times New Roman" panose="02020603050405020304" pitchFamily="18" charset="0"/>
              <a:cs typeface="Times New Roman" panose="02020603050405020304" pitchFamily="18" charset="0"/>
            </a:rPr>
            <a:t>d)</a:t>
          </a:r>
        </a:p>
      </xdr:txBody>
    </xdr:sp>
    <xdr:clientData/>
  </xdr:twoCellAnchor>
  <xdr:twoCellAnchor>
    <xdr:from>
      <xdr:col>39</xdr:col>
      <xdr:colOff>84666</xdr:colOff>
      <xdr:row>10</xdr:row>
      <xdr:rowOff>52916</xdr:rowOff>
    </xdr:from>
    <xdr:to>
      <xdr:col>40</xdr:col>
      <xdr:colOff>148167</xdr:colOff>
      <xdr:row>11</xdr:row>
      <xdr:rowOff>95249</xdr:rowOff>
    </xdr:to>
    <xdr:sp macro="" textlink="">
      <xdr:nvSpPr>
        <xdr:cNvPr id="9" name="TextBox 8">
          <a:extLst>
            <a:ext uri="{FF2B5EF4-FFF2-40B4-BE49-F238E27FC236}">
              <a16:creationId xmlns:a16="http://schemas.microsoft.com/office/drawing/2014/main" id="{8E191A25-E599-4136-84C6-B9FCE626B641}"/>
            </a:ext>
          </a:extLst>
        </xdr:cNvPr>
        <xdr:cNvSpPr txBox="1"/>
      </xdr:nvSpPr>
      <xdr:spPr>
        <a:xfrm>
          <a:off x="26585333" y="1640416"/>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-10%</a:t>
          </a:r>
        </a:p>
      </xdr:txBody>
    </xdr:sp>
    <xdr:clientData/>
  </xdr:twoCellAnchor>
  <xdr:twoCellAnchor>
    <xdr:from>
      <xdr:col>39</xdr:col>
      <xdr:colOff>99482</xdr:colOff>
      <xdr:row>12</xdr:row>
      <xdr:rowOff>46566</xdr:rowOff>
    </xdr:from>
    <xdr:to>
      <xdr:col>40</xdr:col>
      <xdr:colOff>162983</xdr:colOff>
      <xdr:row>13</xdr:row>
      <xdr:rowOff>88899</xdr:rowOff>
    </xdr:to>
    <xdr:sp macro="" textlink="">
      <xdr:nvSpPr>
        <xdr:cNvPr id="13" name="TextBox 12">
          <a:extLst>
            <a:ext uri="{FF2B5EF4-FFF2-40B4-BE49-F238E27FC236}">
              <a16:creationId xmlns:a16="http://schemas.microsoft.com/office/drawing/2014/main" id="{5FC18621-4356-4BAD-89AE-CF5C005674A1}"/>
            </a:ext>
          </a:extLst>
        </xdr:cNvPr>
        <xdr:cNvSpPr txBox="1"/>
      </xdr:nvSpPr>
      <xdr:spPr>
        <a:xfrm>
          <a:off x="26600149" y="1951566"/>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-20%</a:t>
          </a:r>
        </a:p>
      </xdr:txBody>
    </xdr:sp>
    <xdr:clientData/>
  </xdr:twoCellAnchor>
  <xdr:twoCellAnchor>
    <xdr:from>
      <xdr:col>37</xdr:col>
      <xdr:colOff>548217</xdr:colOff>
      <xdr:row>8</xdr:row>
      <xdr:rowOff>93133</xdr:rowOff>
    </xdr:from>
    <xdr:to>
      <xdr:col>39</xdr:col>
      <xdr:colOff>19050</xdr:colOff>
      <xdr:row>9</xdr:row>
      <xdr:rowOff>135466</xdr:rowOff>
    </xdr:to>
    <xdr:sp macro="" textlink="">
      <xdr:nvSpPr>
        <xdr:cNvPr id="14" name="TextBox 13">
          <a:extLst>
            <a:ext uri="{FF2B5EF4-FFF2-40B4-BE49-F238E27FC236}">
              <a16:creationId xmlns:a16="http://schemas.microsoft.com/office/drawing/2014/main" id="{282C0979-B021-4C2A-9455-7DF0B3E3D7C4}"/>
            </a:ext>
          </a:extLst>
        </xdr:cNvPr>
        <xdr:cNvSpPr txBox="1"/>
      </xdr:nvSpPr>
      <xdr:spPr>
        <a:xfrm>
          <a:off x="25863550" y="1363133"/>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+20%</a:t>
          </a:r>
        </a:p>
      </xdr:txBody>
    </xdr:sp>
    <xdr:clientData/>
  </xdr:twoCellAnchor>
  <xdr:twoCellAnchor>
    <xdr:from>
      <xdr:col>38</xdr:col>
      <xdr:colOff>353483</xdr:colOff>
      <xdr:row>8</xdr:row>
      <xdr:rowOff>99482</xdr:rowOff>
    </xdr:from>
    <xdr:to>
      <xdr:col>39</xdr:col>
      <xdr:colOff>416983</xdr:colOff>
      <xdr:row>9</xdr:row>
      <xdr:rowOff>141815</xdr:rowOff>
    </xdr:to>
    <xdr:sp macro="" textlink="">
      <xdr:nvSpPr>
        <xdr:cNvPr id="15" name="TextBox 14">
          <a:extLst>
            <a:ext uri="{FF2B5EF4-FFF2-40B4-BE49-F238E27FC236}">
              <a16:creationId xmlns:a16="http://schemas.microsoft.com/office/drawing/2014/main" id="{93537FF6-94F1-498A-BFB1-E92D4997C352}"/>
            </a:ext>
          </a:extLst>
        </xdr:cNvPr>
        <xdr:cNvSpPr txBox="1"/>
      </xdr:nvSpPr>
      <xdr:spPr>
        <a:xfrm>
          <a:off x="26261483" y="1369482"/>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+10%</a:t>
          </a:r>
        </a:p>
      </xdr:txBody>
    </xdr:sp>
    <xdr:clientData/>
  </xdr:twoCellAnchor>
  <xdr:twoCellAnchor>
    <xdr:from>
      <xdr:col>32</xdr:col>
      <xdr:colOff>565149</xdr:colOff>
      <xdr:row>10</xdr:row>
      <xdr:rowOff>131234</xdr:rowOff>
    </xdr:from>
    <xdr:to>
      <xdr:col>34</xdr:col>
      <xdr:colOff>35983</xdr:colOff>
      <xdr:row>12</xdr:row>
      <xdr:rowOff>14817</xdr:rowOff>
    </xdr:to>
    <xdr:sp macro="" textlink="">
      <xdr:nvSpPr>
        <xdr:cNvPr id="16" name="TextBox 15">
          <a:extLst>
            <a:ext uri="{FF2B5EF4-FFF2-40B4-BE49-F238E27FC236}">
              <a16:creationId xmlns:a16="http://schemas.microsoft.com/office/drawing/2014/main" id="{82003979-3E56-4D1D-9515-2B6C3F612532}"/>
            </a:ext>
          </a:extLst>
        </xdr:cNvPr>
        <xdr:cNvSpPr txBox="1"/>
      </xdr:nvSpPr>
      <xdr:spPr>
        <a:xfrm>
          <a:off x="22917149" y="1718734"/>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-10%</a:t>
          </a:r>
        </a:p>
      </xdr:txBody>
    </xdr:sp>
    <xdr:clientData/>
  </xdr:twoCellAnchor>
  <xdr:twoCellAnchor>
    <xdr:from>
      <xdr:col>32</xdr:col>
      <xdr:colOff>590549</xdr:colOff>
      <xdr:row>12</xdr:row>
      <xdr:rowOff>29634</xdr:rowOff>
    </xdr:from>
    <xdr:to>
      <xdr:col>34</xdr:col>
      <xdr:colOff>61383</xdr:colOff>
      <xdr:row>13</xdr:row>
      <xdr:rowOff>71967</xdr:rowOff>
    </xdr:to>
    <xdr:sp macro="" textlink="">
      <xdr:nvSpPr>
        <xdr:cNvPr id="17" name="TextBox 16">
          <a:extLst>
            <a:ext uri="{FF2B5EF4-FFF2-40B4-BE49-F238E27FC236}">
              <a16:creationId xmlns:a16="http://schemas.microsoft.com/office/drawing/2014/main" id="{FE385862-FC37-4EA4-A884-24E683E76219}"/>
            </a:ext>
          </a:extLst>
        </xdr:cNvPr>
        <xdr:cNvSpPr txBox="1"/>
      </xdr:nvSpPr>
      <xdr:spPr>
        <a:xfrm>
          <a:off x="22942549" y="1934634"/>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-20%</a:t>
          </a:r>
        </a:p>
      </xdr:txBody>
    </xdr:sp>
    <xdr:clientData/>
  </xdr:twoCellAnchor>
  <xdr:twoCellAnchor>
    <xdr:from>
      <xdr:col>31</xdr:col>
      <xdr:colOff>361955</xdr:colOff>
      <xdr:row>8</xdr:row>
      <xdr:rowOff>107950</xdr:rowOff>
    </xdr:from>
    <xdr:to>
      <xdr:col>32</xdr:col>
      <xdr:colOff>425455</xdr:colOff>
      <xdr:row>9</xdr:row>
      <xdr:rowOff>150283</xdr:rowOff>
    </xdr:to>
    <xdr:sp macro="" textlink="">
      <xdr:nvSpPr>
        <xdr:cNvPr id="18" name="TextBox 17">
          <a:extLst>
            <a:ext uri="{FF2B5EF4-FFF2-40B4-BE49-F238E27FC236}">
              <a16:creationId xmlns:a16="http://schemas.microsoft.com/office/drawing/2014/main" id="{8C67DE7F-5574-4174-9189-69CEADE031C6}"/>
            </a:ext>
          </a:extLst>
        </xdr:cNvPr>
        <xdr:cNvSpPr txBox="1"/>
      </xdr:nvSpPr>
      <xdr:spPr>
        <a:xfrm>
          <a:off x="20470288" y="1377950"/>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+20%</a:t>
          </a:r>
        </a:p>
      </xdr:txBody>
    </xdr:sp>
    <xdr:clientData/>
  </xdr:twoCellAnchor>
  <xdr:twoCellAnchor>
    <xdr:from>
      <xdr:col>32</xdr:col>
      <xdr:colOff>167221</xdr:colOff>
      <xdr:row>8</xdr:row>
      <xdr:rowOff>114299</xdr:rowOff>
    </xdr:from>
    <xdr:to>
      <xdr:col>33</xdr:col>
      <xdr:colOff>230721</xdr:colOff>
      <xdr:row>9</xdr:row>
      <xdr:rowOff>156632</xdr:rowOff>
    </xdr:to>
    <xdr:sp macro="" textlink="">
      <xdr:nvSpPr>
        <xdr:cNvPr id="19" name="TextBox 18">
          <a:extLst>
            <a:ext uri="{FF2B5EF4-FFF2-40B4-BE49-F238E27FC236}">
              <a16:creationId xmlns:a16="http://schemas.microsoft.com/office/drawing/2014/main" id="{7F31DA92-23FF-4C6C-BCA7-46C7ED84C76B}"/>
            </a:ext>
          </a:extLst>
        </xdr:cNvPr>
        <xdr:cNvSpPr txBox="1"/>
      </xdr:nvSpPr>
      <xdr:spPr>
        <a:xfrm>
          <a:off x="20868221" y="1384299"/>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+10%</a:t>
          </a:r>
        </a:p>
      </xdr:txBody>
    </xdr:sp>
    <xdr:clientData/>
  </xdr:twoCellAnchor>
  <xdr:twoCellAnchor>
    <xdr:from>
      <xdr:col>32</xdr:col>
      <xdr:colOff>590548</xdr:colOff>
      <xdr:row>29</xdr:row>
      <xdr:rowOff>103716</xdr:rowOff>
    </xdr:from>
    <xdr:to>
      <xdr:col>34</xdr:col>
      <xdr:colOff>61382</xdr:colOff>
      <xdr:row>30</xdr:row>
      <xdr:rowOff>114299</xdr:rowOff>
    </xdr:to>
    <xdr:sp macro="" textlink="">
      <xdr:nvSpPr>
        <xdr:cNvPr id="20" name="TextBox 19">
          <a:extLst>
            <a:ext uri="{FF2B5EF4-FFF2-40B4-BE49-F238E27FC236}">
              <a16:creationId xmlns:a16="http://schemas.microsoft.com/office/drawing/2014/main" id="{72AA1219-4603-4B7A-BB5A-BC983A7DEBFA}"/>
            </a:ext>
          </a:extLst>
        </xdr:cNvPr>
        <xdr:cNvSpPr txBox="1"/>
      </xdr:nvSpPr>
      <xdr:spPr>
        <a:xfrm>
          <a:off x="22942548" y="4802716"/>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-10%</a:t>
          </a:r>
        </a:p>
      </xdr:txBody>
    </xdr:sp>
    <xdr:clientData/>
  </xdr:twoCellAnchor>
  <xdr:twoCellAnchor>
    <xdr:from>
      <xdr:col>32</xdr:col>
      <xdr:colOff>584198</xdr:colOff>
      <xdr:row>31</xdr:row>
      <xdr:rowOff>12700</xdr:rowOff>
    </xdr:from>
    <xdr:to>
      <xdr:col>34</xdr:col>
      <xdr:colOff>55032</xdr:colOff>
      <xdr:row>32</xdr:row>
      <xdr:rowOff>23283</xdr:rowOff>
    </xdr:to>
    <xdr:sp macro="" textlink="">
      <xdr:nvSpPr>
        <xdr:cNvPr id="21" name="TextBox 20">
          <a:extLst>
            <a:ext uri="{FF2B5EF4-FFF2-40B4-BE49-F238E27FC236}">
              <a16:creationId xmlns:a16="http://schemas.microsoft.com/office/drawing/2014/main" id="{CD6077D4-ECC1-4C13-AF6B-148B6BF88438}"/>
            </a:ext>
          </a:extLst>
        </xdr:cNvPr>
        <xdr:cNvSpPr txBox="1"/>
      </xdr:nvSpPr>
      <xdr:spPr>
        <a:xfrm>
          <a:off x="22936198" y="5092700"/>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-20%</a:t>
          </a:r>
        </a:p>
      </xdr:txBody>
    </xdr:sp>
    <xdr:clientData/>
  </xdr:twoCellAnchor>
  <xdr:twoCellAnchor>
    <xdr:from>
      <xdr:col>31</xdr:col>
      <xdr:colOff>429688</xdr:colOff>
      <xdr:row>27</xdr:row>
      <xdr:rowOff>175683</xdr:rowOff>
    </xdr:from>
    <xdr:to>
      <xdr:col>32</xdr:col>
      <xdr:colOff>493188</xdr:colOff>
      <xdr:row>28</xdr:row>
      <xdr:rowOff>186266</xdr:rowOff>
    </xdr:to>
    <xdr:sp macro="" textlink="">
      <xdr:nvSpPr>
        <xdr:cNvPr id="22" name="TextBox 21">
          <a:extLst>
            <a:ext uri="{FF2B5EF4-FFF2-40B4-BE49-F238E27FC236}">
              <a16:creationId xmlns:a16="http://schemas.microsoft.com/office/drawing/2014/main" id="{F31DE6ED-48A2-49B6-82ED-D0DDC8BC165E}"/>
            </a:ext>
          </a:extLst>
        </xdr:cNvPr>
        <xdr:cNvSpPr txBox="1"/>
      </xdr:nvSpPr>
      <xdr:spPr>
        <a:xfrm>
          <a:off x="22189021" y="4493683"/>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+20%</a:t>
          </a:r>
        </a:p>
      </xdr:txBody>
    </xdr:sp>
    <xdr:clientData/>
  </xdr:twoCellAnchor>
  <xdr:twoCellAnchor>
    <xdr:from>
      <xdr:col>32</xdr:col>
      <xdr:colOff>234954</xdr:colOff>
      <xdr:row>27</xdr:row>
      <xdr:rowOff>182032</xdr:rowOff>
    </xdr:from>
    <xdr:to>
      <xdr:col>33</xdr:col>
      <xdr:colOff>298454</xdr:colOff>
      <xdr:row>29</xdr:row>
      <xdr:rowOff>2115</xdr:rowOff>
    </xdr:to>
    <xdr:sp macro="" textlink="">
      <xdr:nvSpPr>
        <xdr:cNvPr id="23" name="TextBox 22">
          <a:extLst>
            <a:ext uri="{FF2B5EF4-FFF2-40B4-BE49-F238E27FC236}">
              <a16:creationId xmlns:a16="http://schemas.microsoft.com/office/drawing/2014/main" id="{C211366C-37CC-444D-A1B3-B592A8DC4235}"/>
            </a:ext>
          </a:extLst>
        </xdr:cNvPr>
        <xdr:cNvSpPr txBox="1"/>
      </xdr:nvSpPr>
      <xdr:spPr>
        <a:xfrm>
          <a:off x="22586954" y="4500032"/>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+10%</a:t>
          </a:r>
        </a:p>
      </xdr:txBody>
    </xdr:sp>
    <xdr:clientData/>
  </xdr:twoCellAnchor>
  <xdr:twoCellAnchor>
    <xdr:from>
      <xdr:col>39</xdr:col>
      <xdr:colOff>129115</xdr:colOff>
      <xdr:row>29</xdr:row>
      <xdr:rowOff>171451</xdr:rowOff>
    </xdr:from>
    <xdr:to>
      <xdr:col>40</xdr:col>
      <xdr:colOff>192616</xdr:colOff>
      <xdr:row>30</xdr:row>
      <xdr:rowOff>182034</xdr:rowOff>
    </xdr:to>
    <xdr:sp macro="" textlink="">
      <xdr:nvSpPr>
        <xdr:cNvPr id="24" name="TextBox 23">
          <a:extLst>
            <a:ext uri="{FF2B5EF4-FFF2-40B4-BE49-F238E27FC236}">
              <a16:creationId xmlns:a16="http://schemas.microsoft.com/office/drawing/2014/main" id="{A6AF7005-8291-4352-B352-623C3BDB141E}"/>
            </a:ext>
          </a:extLst>
        </xdr:cNvPr>
        <xdr:cNvSpPr txBox="1"/>
      </xdr:nvSpPr>
      <xdr:spPr>
        <a:xfrm>
          <a:off x="26629782" y="4870451"/>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-10%</a:t>
          </a:r>
        </a:p>
      </xdr:txBody>
    </xdr:sp>
    <xdr:clientData/>
  </xdr:twoCellAnchor>
  <xdr:twoCellAnchor>
    <xdr:from>
      <xdr:col>39</xdr:col>
      <xdr:colOff>154515</xdr:colOff>
      <xdr:row>31</xdr:row>
      <xdr:rowOff>6351</xdr:rowOff>
    </xdr:from>
    <xdr:to>
      <xdr:col>40</xdr:col>
      <xdr:colOff>218016</xdr:colOff>
      <xdr:row>32</xdr:row>
      <xdr:rowOff>16934</xdr:rowOff>
    </xdr:to>
    <xdr:sp macro="" textlink="">
      <xdr:nvSpPr>
        <xdr:cNvPr id="25" name="TextBox 24">
          <a:extLst>
            <a:ext uri="{FF2B5EF4-FFF2-40B4-BE49-F238E27FC236}">
              <a16:creationId xmlns:a16="http://schemas.microsoft.com/office/drawing/2014/main" id="{DE18F645-FBA8-4527-8996-5FC42A630E58}"/>
            </a:ext>
          </a:extLst>
        </xdr:cNvPr>
        <xdr:cNvSpPr txBox="1"/>
      </xdr:nvSpPr>
      <xdr:spPr>
        <a:xfrm>
          <a:off x="26655182" y="5086351"/>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-20%</a:t>
          </a:r>
        </a:p>
      </xdr:txBody>
    </xdr:sp>
    <xdr:clientData/>
  </xdr:twoCellAnchor>
  <xdr:twoCellAnchor>
    <xdr:from>
      <xdr:col>38</xdr:col>
      <xdr:colOff>21171</xdr:colOff>
      <xdr:row>28</xdr:row>
      <xdr:rowOff>31751</xdr:rowOff>
    </xdr:from>
    <xdr:to>
      <xdr:col>39</xdr:col>
      <xdr:colOff>84671</xdr:colOff>
      <xdr:row>29</xdr:row>
      <xdr:rowOff>42334</xdr:rowOff>
    </xdr:to>
    <xdr:sp macro="" textlink="">
      <xdr:nvSpPr>
        <xdr:cNvPr id="26" name="TextBox 25">
          <a:extLst>
            <a:ext uri="{FF2B5EF4-FFF2-40B4-BE49-F238E27FC236}">
              <a16:creationId xmlns:a16="http://schemas.microsoft.com/office/drawing/2014/main" id="{48D8060C-0C9E-4189-93CC-E55B0EAC1BAF}"/>
            </a:ext>
          </a:extLst>
        </xdr:cNvPr>
        <xdr:cNvSpPr txBox="1"/>
      </xdr:nvSpPr>
      <xdr:spPr>
        <a:xfrm>
          <a:off x="25929171" y="4540251"/>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+20%</a:t>
          </a:r>
        </a:p>
      </xdr:txBody>
    </xdr:sp>
    <xdr:clientData/>
  </xdr:twoCellAnchor>
  <xdr:twoCellAnchor>
    <xdr:from>
      <xdr:col>38</xdr:col>
      <xdr:colOff>419104</xdr:colOff>
      <xdr:row>28</xdr:row>
      <xdr:rowOff>38100</xdr:rowOff>
    </xdr:from>
    <xdr:to>
      <xdr:col>39</xdr:col>
      <xdr:colOff>482604</xdr:colOff>
      <xdr:row>29</xdr:row>
      <xdr:rowOff>48683</xdr:rowOff>
    </xdr:to>
    <xdr:sp macro="" textlink="">
      <xdr:nvSpPr>
        <xdr:cNvPr id="27" name="TextBox 26">
          <a:extLst>
            <a:ext uri="{FF2B5EF4-FFF2-40B4-BE49-F238E27FC236}">
              <a16:creationId xmlns:a16="http://schemas.microsoft.com/office/drawing/2014/main" id="{D0FABD95-987B-469D-BBE4-9A130B3F021F}"/>
            </a:ext>
          </a:extLst>
        </xdr:cNvPr>
        <xdr:cNvSpPr txBox="1"/>
      </xdr:nvSpPr>
      <xdr:spPr>
        <a:xfrm>
          <a:off x="26327104" y="4546600"/>
          <a:ext cx="656167"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a:latin typeface="Times New Roman" panose="02020603050405020304" pitchFamily="18" charset="0"/>
              <a:cs typeface="Times New Roman" panose="02020603050405020304" pitchFamily="18" charset="0"/>
            </a:rPr>
            <a:t>+10%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90" zoomScaleNormal="100" zoomScaleSheetLayoutView="90" workbookViewId="0">
      <selection activeCell="O25" sqref="O25"/>
    </sheetView>
  </sheetViews>
  <sheetFormatPr defaultRowHeight="15" x14ac:dyDescent="0.25"/>
  <sheetData/>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78"/>
  <sheetViews>
    <sheetView zoomScale="70" zoomScaleNormal="70" workbookViewId="0">
      <selection activeCell="A2" sqref="A2:E2"/>
    </sheetView>
  </sheetViews>
  <sheetFormatPr defaultColWidth="14.42578125" defaultRowHeight="15" customHeight="1" x14ac:dyDescent="0.25"/>
  <cols>
    <col min="1" max="1" width="23.140625" style="122" customWidth="1"/>
    <col min="2" max="2" width="44.85546875" style="122" customWidth="1"/>
    <col min="3" max="3" width="84.5703125" style="122" customWidth="1"/>
    <col min="4" max="4" width="20.5703125" style="193" customWidth="1"/>
    <col min="5" max="5" width="27.28515625" style="193" customWidth="1"/>
    <col min="6" max="16384" width="14.42578125" style="122"/>
  </cols>
  <sheetData>
    <row r="1" spans="1:5" ht="15.75" customHeight="1" x14ac:dyDescent="0.25">
      <c r="A1" s="120"/>
      <c r="B1" s="120"/>
      <c r="C1" s="120"/>
      <c r="D1" s="177"/>
      <c r="E1" s="194"/>
    </row>
    <row r="2" spans="1:5" ht="38.25" customHeight="1" thickBot="1" x14ac:dyDescent="0.35">
      <c r="A2" s="242" t="s">
        <v>66</v>
      </c>
      <c r="B2" s="243" t="s">
        <v>67</v>
      </c>
      <c r="C2" s="243" t="s">
        <v>68</v>
      </c>
      <c r="D2" s="244" t="s">
        <v>69</v>
      </c>
      <c r="E2" s="245" t="s">
        <v>190</v>
      </c>
    </row>
    <row r="3" spans="1:5" ht="15.75" customHeight="1" x14ac:dyDescent="0.25">
      <c r="A3" s="124" t="s">
        <v>70</v>
      </c>
      <c r="B3" s="125" t="s">
        <v>71</v>
      </c>
      <c r="C3" s="126" t="s">
        <v>72</v>
      </c>
      <c r="D3" s="178">
        <f>1/6/8/2</f>
        <v>1.0416666666666666E-2</v>
      </c>
      <c r="E3" s="195">
        <v>50</v>
      </c>
    </row>
    <row r="4" spans="1:5" ht="15.75" customHeight="1" x14ac:dyDescent="0.25">
      <c r="A4" s="129"/>
      <c r="B4" s="130"/>
      <c r="C4" s="131" t="s">
        <v>73</v>
      </c>
      <c r="D4" s="179">
        <f t="shared" ref="D4" si="0">1/6/8/2</f>
        <v>1.0416666666666666E-2</v>
      </c>
      <c r="E4" s="196">
        <v>100</v>
      </c>
    </row>
    <row r="5" spans="1:5" ht="15.75" customHeight="1" thickBot="1" x14ac:dyDescent="0.3">
      <c r="A5" s="120"/>
      <c r="B5" s="133"/>
      <c r="C5" s="134" t="s">
        <v>74</v>
      </c>
      <c r="D5" s="180">
        <f>SUM(D3:D4)</f>
        <v>2.0833333333333332E-2</v>
      </c>
      <c r="E5" s="197"/>
    </row>
    <row r="6" spans="1:5" ht="15.75" customHeight="1" thickBot="1" x14ac:dyDescent="0.3">
      <c r="A6" s="120"/>
      <c r="B6" s="136"/>
      <c r="C6" s="137"/>
      <c r="D6" s="181"/>
      <c r="E6" s="198"/>
    </row>
    <row r="7" spans="1:5" ht="15.75" customHeight="1" thickBot="1" x14ac:dyDescent="0.3">
      <c r="A7" s="120"/>
      <c r="B7" s="139" t="s">
        <v>75</v>
      </c>
      <c r="C7" s="126" t="s">
        <v>76</v>
      </c>
      <c r="D7" s="182">
        <f t="shared" ref="D7:D10" si="1">1/6/8/4</f>
        <v>5.208333333333333E-3</v>
      </c>
      <c r="E7" s="199">
        <v>100</v>
      </c>
    </row>
    <row r="8" spans="1:5" ht="15.75" customHeight="1" thickBot="1" x14ac:dyDescent="0.3">
      <c r="A8" s="120"/>
      <c r="B8" s="128"/>
      <c r="C8" s="141" t="s">
        <v>77</v>
      </c>
      <c r="D8" s="183">
        <f t="shared" si="1"/>
        <v>5.208333333333333E-3</v>
      </c>
      <c r="E8" s="199">
        <v>100</v>
      </c>
    </row>
    <row r="9" spans="1:5" ht="15.75" customHeight="1" thickBot="1" x14ac:dyDescent="0.3">
      <c r="A9" s="120"/>
      <c r="B9" s="128"/>
      <c r="C9" s="141" t="s">
        <v>78</v>
      </c>
      <c r="D9" s="183">
        <f t="shared" si="1"/>
        <v>5.208333333333333E-3</v>
      </c>
      <c r="E9" s="199">
        <v>100</v>
      </c>
    </row>
    <row r="10" spans="1:5" ht="15.75" customHeight="1" x14ac:dyDescent="0.25">
      <c r="A10" s="120"/>
      <c r="B10" s="128"/>
      <c r="C10" s="131" t="s">
        <v>79</v>
      </c>
      <c r="D10" s="183">
        <f t="shared" si="1"/>
        <v>5.208333333333333E-3</v>
      </c>
      <c r="E10" s="199">
        <v>100</v>
      </c>
    </row>
    <row r="11" spans="1:5" ht="15.75" customHeight="1" thickBot="1" x14ac:dyDescent="0.3">
      <c r="A11" s="120"/>
      <c r="B11" s="133"/>
      <c r="C11" s="143" t="s">
        <v>74</v>
      </c>
      <c r="D11" s="184">
        <f>SUM(D7:D10)</f>
        <v>2.0833333333333332E-2</v>
      </c>
      <c r="E11" s="200"/>
    </row>
    <row r="12" spans="1:5" ht="15.75" customHeight="1" thickBot="1" x14ac:dyDescent="0.3">
      <c r="A12" s="120"/>
      <c r="B12" s="136"/>
      <c r="C12" s="137"/>
      <c r="D12" s="185"/>
      <c r="E12" s="198"/>
    </row>
    <row r="13" spans="1:5" ht="15.75" customHeight="1" thickBot="1" x14ac:dyDescent="0.3">
      <c r="A13" s="120"/>
      <c r="B13" s="146" t="s">
        <v>80</v>
      </c>
      <c r="C13" s="126" t="s">
        <v>80</v>
      </c>
      <c r="D13" s="186">
        <f t="shared" ref="D13:D16" si="2">1/6/8/4</f>
        <v>5.208333333333333E-3</v>
      </c>
      <c r="E13" s="201">
        <v>100</v>
      </c>
    </row>
    <row r="14" spans="1:5" ht="15.75" customHeight="1" thickBot="1" x14ac:dyDescent="0.3">
      <c r="A14" s="120"/>
      <c r="B14" s="128"/>
      <c r="C14" s="141" t="s">
        <v>81</v>
      </c>
      <c r="D14" s="187">
        <f t="shared" si="2"/>
        <v>5.208333333333333E-3</v>
      </c>
      <c r="E14" s="201">
        <v>100</v>
      </c>
    </row>
    <row r="15" spans="1:5" ht="15.75" customHeight="1" thickBot="1" x14ac:dyDescent="0.3">
      <c r="A15" s="120"/>
      <c r="B15" s="128"/>
      <c r="C15" s="141" t="s">
        <v>82</v>
      </c>
      <c r="D15" s="187">
        <f t="shared" si="2"/>
        <v>5.208333333333333E-3</v>
      </c>
      <c r="E15" s="201">
        <v>100</v>
      </c>
    </row>
    <row r="16" spans="1:5" ht="15.75" customHeight="1" x14ac:dyDescent="0.25">
      <c r="A16" s="120"/>
      <c r="B16" s="128"/>
      <c r="C16" s="131" t="s">
        <v>83</v>
      </c>
      <c r="D16" s="187">
        <f t="shared" si="2"/>
        <v>5.208333333333333E-3</v>
      </c>
      <c r="E16" s="201">
        <v>100</v>
      </c>
    </row>
    <row r="17" spans="1:5" ht="15.75" customHeight="1" thickBot="1" x14ac:dyDescent="0.3">
      <c r="A17" s="120"/>
      <c r="B17" s="133"/>
      <c r="C17" s="143" t="s">
        <v>74</v>
      </c>
      <c r="D17" s="188">
        <f>SUM(D13:D16)</f>
        <v>2.0833333333333332E-2</v>
      </c>
      <c r="E17" s="202"/>
    </row>
    <row r="18" spans="1:5" ht="15.75" customHeight="1" thickBot="1" x14ac:dyDescent="0.3">
      <c r="A18" s="120"/>
      <c r="B18" s="136"/>
      <c r="C18" s="137"/>
      <c r="D18" s="181"/>
      <c r="E18" s="198"/>
    </row>
    <row r="19" spans="1:5" ht="15.75" customHeight="1" thickBot="1" x14ac:dyDescent="0.3">
      <c r="A19" s="120"/>
      <c r="B19" s="146" t="s">
        <v>84</v>
      </c>
      <c r="C19" s="126" t="s">
        <v>85</v>
      </c>
      <c r="D19" s="186">
        <f t="shared" ref="D19:D22" si="3">1/6/8/4</f>
        <v>5.208333333333333E-3</v>
      </c>
      <c r="E19" s="201">
        <v>100</v>
      </c>
    </row>
    <row r="20" spans="1:5" ht="15.75" customHeight="1" thickBot="1" x14ac:dyDescent="0.3">
      <c r="A20" s="120"/>
      <c r="B20" s="128"/>
      <c r="C20" s="141" t="s">
        <v>86</v>
      </c>
      <c r="D20" s="186">
        <f t="shared" si="3"/>
        <v>5.208333333333333E-3</v>
      </c>
      <c r="E20" s="201">
        <v>100</v>
      </c>
    </row>
    <row r="21" spans="1:5" ht="15.75" customHeight="1" thickBot="1" x14ac:dyDescent="0.3">
      <c r="A21" s="120"/>
      <c r="B21" s="128"/>
      <c r="C21" s="141" t="s">
        <v>87</v>
      </c>
      <c r="D21" s="186">
        <f t="shared" si="3"/>
        <v>5.208333333333333E-3</v>
      </c>
      <c r="E21" s="201">
        <v>100</v>
      </c>
    </row>
    <row r="22" spans="1:5" ht="15.75" customHeight="1" x14ac:dyDescent="0.25">
      <c r="A22" s="120"/>
      <c r="B22" s="128"/>
      <c r="C22" s="131" t="s">
        <v>88</v>
      </c>
      <c r="D22" s="186">
        <f t="shared" si="3"/>
        <v>5.208333333333333E-3</v>
      </c>
      <c r="E22" s="201">
        <v>100</v>
      </c>
    </row>
    <row r="23" spans="1:5" ht="15.75" customHeight="1" thickBot="1" x14ac:dyDescent="0.3">
      <c r="A23" s="120"/>
      <c r="B23" s="133"/>
      <c r="C23" s="143" t="s">
        <v>74</v>
      </c>
      <c r="D23" s="188">
        <f>SUM(D19:D22)</f>
        <v>2.0833333333333332E-2</v>
      </c>
      <c r="E23" s="202"/>
    </row>
    <row r="24" spans="1:5" ht="15.75" customHeight="1" thickBot="1" x14ac:dyDescent="0.3">
      <c r="A24" s="120"/>
      <c r="B24" s="136"/>
      <c r="C24" s="137"/>
      <c r="D24" s="181"/>
      <c r="E24" s="198"/>
    </row>
    <row r="25" spans="1:5" ht="15.75" customHeight="1" x14ac:dyDescent="0.25">
      <c r="A25" s="120"/>
      <c r="B25" s="146" t="s">
        <v>89</v>
      </c>
      <c r="C25" s="150" t="s">
        <v>90</v>
      </c>
      <c r="D25" s="186">
        <f t="shared" ref="D25:D27" si="4">1/6/8/3</f>
        <v>6.9444444444444441E-3</v>
      </c>
      <c r="E25" s="201">
        <v>100</v>
      </c>
    </row>
    <row r="26" spans="1:5" ht="15.75" customHeight="1" x14ac:dyDescent="0.25">
      <c r="A26" s="120"/>
      <c r="B26" s="128"/>
      <c r="C26" s="151" t="s">
        <v>91</v>
      </c>
      <c r="D26" s="187">
        <f t="shared" si="4"/>
        <v>6.9444444444444441E-3</v>
      </c>
      <c r="E26" s="203">
        <v>100</v>
      </c>
    </row>
    <row r="27" spans="1:5" ht="15.75" customHeight="1" x14ac:dyDescent="0.25">
      <c r="A27" s="120"/>
      <c r="B27" s="128"/>
      <c r="C27" s="131" t="s">
        <v>92</v>
      </c>
      <c r="D27" s="187">
        <f t="shared" si="4"/>
        <v>6.9444444444444441E-3</v>
      </c>
      <c r="E27" s="203">
        <v>100</v>
      </c>
    </row>
    <row r="28" spans="1:5" ht="15.75" customHeight="1" thickBot="1" x14ac:dyDescent="0.3">
      <c r="A28" s="120"/>
      <c r="B28" s="133"/>
      <c r="C28" s="143" t="s">
        <v>74</v>
      </c>
      <c r="D28" s="188">
        <f>SUM(D25:D27)</f>
        <v>2.0833333333333332E-2</v>
      </c>
      <c r="E28" s="202"/>
    </row>
    <row r="29" spans="1:5" ht="15.75" customHeight="1" thickBot="1" x14ac:dyDescent="0.3">
      <c r="A29" s="120"/>
      <c r="B29" s="136"/>
      <c r="C29" s="137"/>
      <c r="D29" s="181"/>
      <c r="E29" s="198"/>
    </row>
    <row r="30" spans="1:5" ht="15.75" customHeight="1" x14ac:dyDescent="0.25">
      <c r="A30" s="120"/>
      <c r="B30" s="146" t="s">
        <v>93</v>
      </c>
      <c r="C30" s="126" t="s">
        <v>94</v>
      </c>
      <c r="D30" s="186">
        <f t="shared" ref="D30:D35" si="5">1/6/8/6</f>
        <v>3.472222222222222E-3</v>
      </c>
      <c r="E30" s="201">
        <v>50</v>
      </c>
    </row>
    <row r="31" spans="1:5" ht="15.75" customHeight="1" x14ac:dyDescent="0.25">
      <c r="A31" s="120"/>
      <c r="B31" s="128"/>
      <c r="C31" s="141" t="s">
        <v>95</v>
      </c>
      <c r="D31" s="187">
        <f t="shared" si="5"/>
        <v>3.472222222222222E-3</v>
      </c>
      <c r="E31" s="203">
        <v>100</v>
      </c>
    </row>
    <row r="32" spans="1:5" ht="15.75" customHeight="1" x14ac:dyDescent="0.25">
      <c r="A32" s="120"/>
      <c r="B32" s="128"/>
      <c r="C32" s="141" t="s">
        <v>96</v>
      </c>
      <c r="D32" s="187">
        <f t="shared" si="5"/>
        <v>3.472222222222222E-3</v>
      </c>
      <c r="E32" s="203">
        <v>100</v>
      </c>
    </row>
    <row r="33" spans="1:5" ht="15.75" customHeight="1" x14ac:dyDescent="0.25">
      <c r="A33" s="120"/>
      <c r="B33" s="128"/>
      <c r="C33" s="141" t="s">
        <v>97</v>
      </c>
      <c r="D33" s="187">
        <f t="shared" si="5"/>
        <v>3.472222222222222E-3</v>
      </c>
      <c r="E33" s="203">
        <v>50</v>
      </c>
    </row>
    <row r="34" spans="1:5" ht="15.75" customHeight="1" x14ac:dyDescent="0.25">
      <c r="A34" s="120"/>
      <c r="B34" s="128"/>
      <c r="C34" s="141" t="s">
        <v>98</v>
      </c>
      <c r="D34" s="187">
        <f t="shared" si="5"/>
        <v>3.472222222222222E-3</v>
      </c>
      <c r="E34" s="203">
        <v>100</v>
      </c>
    </row>
    <row r="35" spans="1:5" ht="15.75" customHeight="1" x14ac:dyDescent="0.25">
      <c r="A35" s="120"/>
      <c r="B35" s="128"/>
      <c r="C35" s="131" t="s">
        <v>99</v>
      </c>
      <c r="D35" s="187">
        <f t="shared" si="5"/>
        <v>3.472222222222222E-3</v>
      </c>
      <c r="E35" s="203">
        <v>100</v>
      </c>
    </row>
    <row r="36" spans="1:5" ht="15.75" customHeight="1" thickBot="1" x14ac:dyDescent="0.3">
      <c r="A36" s="120"/>
      <c r="B36" s="133"/>
      <c r="C36" s="143" t="s">
        <v>74</v>
      </c>
      <c r="D36" s="188">
        <f>SUM(D30:D35)</f>
        <v>2.0833333333333336E-2</v>
      </c>
      <c r="E36" s="202"/>
    </row>
    <row r="37" spans="1:5" ht="15.75" customHeight="1" thickBot="1" x14ac:dyDescent="0.3">
      <c r="A37" s="120"/>
      <c r="B37" s="136"/>
      <c r="C37" s="137"/>
      <c r="D37" s="181"/>
      <c r="E37" s="198"/>
    </row>
    <row r="38" spans="1:5" ht="15.75" customHeight="1" x14ac:dyDescent="0.25">
      <c r="A38" s="120"/>
      <c r="B38" s="152" t="s">
        <v>100</v>
      </c>
      <c r="C38" s="126" t="s">
        <v>101</v>
      </c>
      <c r="D38" s="186">
        <f t="shared" ref="D38:D44" si="6">1/6/8/7</f>
        <v>2.976190476190476E-3</v>
      </c>
      <c r="E38" s="201">
        <v>50</v>
      </c>
    </row>
    <row r="39" spans="1:5" ht="15.75" customHeight="1" x14ac:dyDescent="0.25">
      <c r="A39" s="120"/>
      <c r="B39" s="128"/>
      <c r="C39" s="141" t="s">
        <v>102</v>
      </c>
      <c r="D39" s="187">
        <f t="shared" si="6"/>
        <v>2.976190476190476E-3</v>
      </c>
      <c r="E39" s="203">
        <v>100</v>
      </c>
    </row>
    <row r="40" spans="1:5" ht="15.75" customHeight="1" x14ac:dyDescent="0.25">
      <c r="A40" s="120"/>
      <c r="B40" s="128"/>
      <c r="C40" s="141" t="s">
        <v>103</v>
      </c>
      <c r="D40" s="187">
        <f t="shared" si="6"/>
        <v>2.976190476190476E-3</v>
      </c>
      <c r="E40" s="203">
        <v>100</v>
      </c>
    </row>
    <row r="41" spans="1:5" ht="15.75" customHeight="1" x14ac:dyDescent="0.25">
      <c r="A41" s="120"/>
      <c r="B41" s="128"/>
      <c r="C41" s="141" t="s">
        <v>104</v>
      </c>
      <c r="D41" s="187">
        <f t="shared" si="6"/>
        <v>2.976190476190476E-3</v>
      </c>
      <c r="E41" s="203">
        <v>50</v>
      </c>
    </row>
    <row r="42" spans="1:5" ht="15.75" customHeight="1" x14ac:dyDescent="0.25">
      <c r="A42" s="120"/>
      <c r="B42" s="128"/>
      <c r="C42" s="141" t="s">
        <v>105</v>
      </c>
      <c r="D42" s="187">
        <f t="shared" si="6"/>
        <v>2.976190476190476E-3</v>
      </c>
      <c r="E42" s="203">
        <v>100</v>
      </c>
    </row>
    <row r="43" spans="1:5" ht="15.75" customHeight="1" x14ac:dyDescent="0.25">
      <c r="A43" s="120"/>
      <c r="B43" s="128"/>
      <c r="C43" s="141" t="s">
        <v>106</v>
      </c>
      <c r="D43" s="187">
        <f t="shared" si="6"/>
        <v>2.976190476190476E-3</v>
      </c>
      <c r="E43" s="203">
        <v>100</v>
      </c>
    </row>
    <row r="44" spans="1:5" ht="15.75" customHeight="1" x14ac:dyDescent="0.25">
      <c r="A44" s="120"/>
      <c r="B44" s="128"/>
      <c r="C44" s="131" t="s">
        <v>107</v>
      </c>
      <c r="D44" s="187">
        <f t="shared" si="6"/>
        <v>2.976190476190476E-3</v>
      </c>
      <c r="E44" s="203">
        <v>100</v>
      </c>
    </row>
    <row r="45" spans="1:5" ht="15.75" customHeight="1" thickBot="1" x14ac:dyDescent="0.3">
      <c r="A45" s="120"/>
      <c r="B45" s="133"/>
      <c r="C45" s="143" t="s">
        <v>74</v>
      </c>
      <c r="D45" s="188">
        <f>SUM(D38:D44)</f>
        <v>2.0833333333333332E-2</v>
      </c>
      <c r="E45" s="202"/>
    </row>
    <row r="46" spans="1:5" ht="15.75" customHeight="1" thickBot="1" x14ac:dyDescent="0.3">
      <c r="A46" s="120"/>
      <c r="B46" s="136"/>
      <c r="C46" s="137"/>
      <c r="D46" s="181"/>
      <c r="E46" s="198"/>
    </row>
    <row r="47" spans="1:5" ht="15.75" customHeight="1" x14ac:dyDescent="0.25">
      <c r="A47" s="120"/>
      <c r="B47" s="152" t="s">
        <v>108</v>
      </c>
      <c r="C47" s="126" t="s">
        <v>109</v>
      </c>
      <c r="D47" s="186">
        <f t="shared" ref="D47:D49" si="7">1/6/8/3</f>
        <v>6.9444444444444441E-3</v>
      </c>
      <c r="E47" s="201">
        <v>100</v>
      </c>
    </row>
    <row r="48" spans="1:5" ht="15.75" customHeight="1" x14ac:dyDescent="0.25">
      <c r="A48" s="120"/>
      <c r="B48" s="128"/>
      <c r="C48" s="141" t="s">
        <v>110</v>
      </c>
      <c r="D48" s="187">
        <f t="shared" si="7"/>
        <v>6.9444444444444441E-3</v>
      </c>
      <c r="E48" s="203">
        <v>100</v>
      </c>
    </row>
    <row r="49" spans="1:5" ht="15.75" customHeight="1" x14ac:dyDescent="0.25">
      <c r="A49" s="120"/>
      <c r="B49" s="128"/>
      <c r="C49" s="131" t="s">
        <v>111</v>
      </c>
      <c r="D49" s="187">
        <f t="shared" si="7"/>
        <v>6.9444444444444441E-3</v>
      </c>
      <c r="E49" s="203">
        <v>100</v>
      </c>
    </row>
    <row r="50" spans="1:5" ht="15.75" customHeight="1" thickBot="1" x14ac:dyDescent="0.3">
      <c r="A50" s="120"/>
      <c r="B50" s="133"/>
      <c r="C50" s="143" t="s">
        <v>74</v>
      </c>
      <c r="D50" s="188">
        <f>SUM(D47:D49)</f>
        <v>2.0833333333333332E-2</v>
      </c>
      <c r="E50" s="202"/>
    </row>
    <row r="51" spans="1:5" ht="15.75" customHeight="1" x14ac:dyDescent="0.25">
      <c r="A51" s="120"/>
      <c r="B51" s="136"/>
      <c r="C51" s="137"/>
      <c r="D51" s="181"/>
      <c r="E51" s="198"/>
    </row>
    <row r="52" spans="1:5" ht="15.75" customHeight="1" x14ac:dyDescent="0.3">
      <c r="A52" s="224"/>
      <c r="B52" s="225" t="s">
        <v>112</v>
      </c>
      <c r="C52" s="228"/>
      <c r="D52" s="229">
        <f>D5+D11+D17+D23+D28+D36+D45+D50</f>
        <v>0.16666666666666669</v>
      </c>
      <c r="E52" s="230">
        <f>SUM(E3:E49)</f>
        <v>3050</v>
      </c>
    </row>
    <row r="53" spans="1:5" ht="15.75" customHeight="1" thickBot="1" x14ac:dyDescent="0.3">
      <c r="A53" s="138"/>
      <c r="B53" s="136"/>
      <c r="C53" s="137"/>
      <c r="D53" s="181"/>
      <c r="E53" s="198"/>
    </row>
    <row r="54" spans="1:5" ht="15.75" customHeight="1" x14ac:dyDescent="0.25">
      <c r="A54" s="153" t="s">
        <v>113</v>
      </c>
      <c r="B54" s="154" t="s">
        <v>114</v>
      </c>
      <c r="C54" s="155" t="s">
        <v>115</v>
      </c>
      <c r="D54" s="186">
        <f t="shared" ref="D54:D55" si="8">1/6/4/2</f>
        <v>2.0833333333333332E-2</v>
      </c>
      <c r="E54" s="201">
        <v>100</v>
      </c>
    </row>
    <row r="55" spans="1:5" ht="15.75" customHeight="1" x14ac:dyDescent="0.25">
      <c r="A55" s="129"/>
      <c r="B55" s="156"/>
      <c r="C55" s="123" t="s">
        <v>116</v>
      </c>
      <c r="D55" s="187">
        <f t="shared" si="8"/>
        <v>2.0833333333333332E-2</v>
      </c>
      <c r="E55" s="203">
        <v>0</v>
      </c>
    </row>
    <row r="56" spans="1:5" ht="15.75" customHeight="1" thickBot="1" x14ac:dyDescent="0.3">
      <c r="A56" s="120"/>
      <c r="B56" s="157"/>
      <c r="C56" s="143" t="s">
        <v>74</v>
      </c>
      <c r="D56" s="188">
        <f>SUM(D54:D55)</f>
        <v>4.1666666666666664E-2</v>
      </c>
      <c r="E56" s="202"/>
    </row>
    <row r="57" spans="1:5" ht="15.75" customHeight="1" thickBot="1" x14ac:dyDescent="0.3">
      <c r="A57" s="120"/>
      <c r="B57" s="136"/>
      <c r="C57" s="137"/>
      <c r="D57" s="181"/>
      <c r="E57" s="181"/>
    </row>
    <row r="58" spans="1:5" ht="15.75" customHeight="1" x14ac:dyDescent="0.25">
      <c r="A58" s="120"/>
      <c r="B58" s="158" t="s">
        <v>117</v>
      </c>
      <c r="C58" s="159" t="s">
        <v>118</v>
      </c>
      <c r="D58" s="186">
        <f t="shared" ref="D58:D61" si="9">1/6/4/4</f>
        <v>1.0416666666666666E-2</v>
      </c>
      <c r="E58" s="201">
        <v>100</v>
      </c>
    </row>
    <row r="59" spans="1:5" ht="15.75" customHeight="1" x14ac:dyDescent="0.25">
      <c r="A59" s="120"/>
      <c r="B59" s="160"/>
      <c r="C59" s="161" t="s">
        <v>119</v>
      </c>
      <c r="D59" s="187">
        <f t="shared" si="9"/>
        <v>1.0416666666666666E-2</v>
      </c>
      <c r="E59" s="203">
        <v>50</v>
      </c>
    </row>
    <row r="60" spans="1:5" ht="15.75" customHeight="1" x14ac:dyDescent="0.25">
      <c r="A60" s="120"/>
      <c r="B60" s="160"/>
      <c r="C60" s="161" t="s">
        <v>120</v>
      </c>
      <c r="D60" s="187">
        <f t="shared" si="9"/>
        <v>1.0416666666666666E-2</v>
      </c>
      <c r="E60" s="203">
        <v>100</v>
      </c>
    </row>
    <row r="61" spans="1:5" ht="15.75" customHeight="1" x14ac:dyDescent="0.25">
      <c r="A61" s="120"/>
      <c r="B61" s="160"/>
      <c r="C61" s="161" t="s">
        <v>121</v>
      </c>
      <c r="D61" s="187">
        <f t="shared" si="9"/>
        <v>1.0416666666666666E-2</v>
      </c>
      <c r="E61" s="203">
        <v>50</v>
      </c>
    </row>
    <row r="62" spans="1:5" ht="15.75" customHeight="1" thickBot="1" x14ac:dyDescent="0.3">
      <c r="A62" s="120"/>
      <c r="B62" s="157"/>
      <c r="C62" s="143" t="s">
        <v>74</v>
      </c>
      <c r="D62" s="188">
        <f>SUM(D58:D61)</f>
        <v>4.1666666666666664E-2</v>
      </c>
      <c r="E62" s="202"/>
    </row>
    <row r="63" spans="1:5" ht="15.75" customHeight="1" thickBot="1" x14ac:dyDescent="0.3">
      <c r="A63" s="120"/>
      <c r="B63" s="136"/>
      <c r="C63" s="120"/>
      <c r="D63" s="181"/>
      <c r="E63" s="181"/>
    </row>
    <row r="64" spans="1:5" ht="15.75" customHeight="1" x14ac:dyDescent="0.25">
      <c r="A64" s="120"/>
      <c r="B64" s="158" t="s">
        <v>122</v>
      </c>
      <c r="C64" s="159" t="s">
        <v>123</v>
      </c>
      <c r="D64" s="186">
        <f t="shared" ref="D64:D65" si="10">1/6/4/2</f>
        <v>2.0833333333333332E-2</v>
      </c>
      <c r="E64" s="201">
        <v>100</v>
      </c>
    </row>
    <row r="65" spans="1:5" ht="15.75" customHeight="1" x14ac:dyDescent="0.25">
      <c r="A65" s="120"/>
      <c r="B65" s="160"/>
      <c r="C65" s="161" t="s">
        <v>124</v>
      </c>
      <c r="D65" s="187">
        <f t="shared" si="10"/>
        <v>2.0833333333333332E-2</v>
      </c>
      <c r="E65" s="203">
        <v>50</v>
      </c>
    </row>
    <row r="66" spans="1:5" ht="15.75" customHeight="1" thickBot="1" x14ac:dyDescent="0.3">
      <c r="A66" s="120"/>
      <c r="B66" s="157"/>
      <c r="C66" s="143" t="s">
        <v>74</v>
      </c>
      <c r="D66" s="188">
        <f>SUM(D64:D65)</f>
        <v>4.1666666666666664E-2</v>
      </c>
      <c r="E66" s="202"/>
    </row>
    <row r="67" spans="1:5" ht="15.75" customHeight="1" thickBot="1" x14ac:dyDescent="0.3">
      <c r="A67" s="120"/>
      <c r="B67" s="162"/>
      <c r="C67" s="163"/>
      <c r="D67" s="181"/>
      <c r="E67" s="198"/>
    </row>
    <row r="68" spans="1:5" ht="15.75" customHeight="1" x14ac:dyDescent="0.25">
      <c r="A68" s="120"/>
      <c r="B68" s="152" t="s">
        <v>125</v>
      </c>
      <c r="C68" s="126" t="s">
        <v>126</v>
      </c>
      <c r="D68" s="186">
        <f t="shared" ref="D68:D70" si="11">1/6/4/3</f>
        <v>1.3888888888888888E-2</v>
      </c>
      <c r="E68" s="201">
        <v>50</v>
      </c>
    </row>
    <row r="69" spans="1:5" ht="15.75" customHeight="1" x14ac:dyDescent="0.25">
      <c r="A69" s="120"/>
      <c r="B69" s="164"/>
      <c r="C69" s="141" t="s">
        <v>127</v>
      </c>
      <c r="D69" s="187">
        <f t="shared" si="11"/>
        <v>1.3888888888888888E-2</v>
      </c>
      <c r="E69" s="203">
        <v>50</v>
      </c>
    </row>
    <row r="70" spans="1:5" ht="15.75" customHeight="1" x14ac:dyDescent="0.25">
      <c r="A70" s="120"/>
      <c r="B70" s="164"/>
      <c r="C70" s="141" t="s">
        <v>128</v>
      </c>
      <c r="D70" s="187">
        <f t="shared" si="11"/>
        <v>1.3888888888888888E-2</v>
      </c>
      <c r="E70" s="203">
        <v>25</v>
      </c>
    </row>
    <row r="71" spans="1:5" ht="15.75" customHeight="1" thickBot="1" x14ac:dyDescent="0.3">
      <c r="A71" s="120"/>
      <c r="B71" s="157"/>
      <c r="C71" s="143" t="s">
        <v>74</v>
      </c>
      <c r="D71" s="188">
        <f>SUM(D68:D70)</f>
        <v>4.1666666666666664E-2</v>
      </c>
      <c r="E71" s="202"/>
    </row>
    <row r="72" spans="1:5" ht="15.75" customHeight="1" x14ac:dyDescent="0.25">
      <c r="A72" s="120"/>
      <c r="B72" s="120"/>
      <c r="C72" s="162"/>
      <c r="D72" s="181"/>
      <c r="E72" s="198"/>
    </row>
    <row r="73" spans="1:5" ht="15.75" customHeight="1" x14ac:dyDescent="0.3">
      <c r="A73" s="224"/>
      <c r="B73" s="225" t="s">
        <v>129</v>
      </c>
      <c r="C73" s="232"/>
      <c r="D73" s="229">
        <f>D56+D62+D66+D71</f>
        <v>0.16666666666666666</v>
      </c>
      <c r="E73" s="241">
        <f>SUM(E54:E71)</f>
        <v>675</v>
      </c>
    </row>
    <row r="74" spans="1:5" ht="15.75" customHeight="1" thickBot="1" x14ac:dyDescent="0.3">
      <c r="A74" s="120"/>
      <c r="B74" s="120"/>
      <c r="C74" s="163"/>
      <c r="D74" s="181"/>
      <c r="E74" s="198"/>
    </row>
    <row r="75" spans="1:5" ht="15.75" customHeight="1" x14ac:dyDescent="0.25">
      <c r="A75" s="129" t="s">
        <v>130</v>
      </c>
      <c r="B75" s="152" t="s">
        <v>131</v>
      </c>
      <c r="C75" s="126" t="s">
        <v>132</v>
      </c>
      <c r="D75" s="186">
        <f t="shared" ref="D75:D77" si="12">1/6/4/3</f>
        <v>1.3888888888888888E-2</v>
      </c>
      <c r="E75" s="201">
        <v>75</v>
      </c>
    </row>
    <row r="76" spans="1:5" ht="15.75" customHeight="1" x14ac:dyDescent="0.25">
      <c r="A76" s="129"/>
      <c r="B76" s="165"/>
      <c r="C76" s="141" t="s">
        <v>133</v>
      </c>
      <c r="D76" s="187">
        <f t="shared" si="12"/>
        <v>1.3888888888888888E-2</v>
      </c>
      <c r="E76" s="203">
        <v>75</v>
      </c>
    </row>
    <row r="77" spans="1:5" ht="15.75" customHeight="1" x14ac:dyDescent="0.25">
      <c r="A77" s="129"/>
      <c r="B77" s="165"/>
      <c r="C77" s="131" t="s">
        <v>134</v>
      </c>
      <c r="D77" s="187">
        <f t="shared" si="12"/>
        <v>1.3888888888888888E-2</v>
      </c>
      <c r="E77" s="203">
        <v>50</v>
      </c>
    </row>
    <row r="78" spans="1:5" ht="15.75" customHeight="1" thickBot="1" x14ac:dyDescent="0.3">
      <c r="A78" s="129"/>
      <c r="B78" s="157"/>
      <c r="C78" s="143" t="s">
        <v>74</v>
      </c>
      <c r="D78" s="188">
        <f>SUM(D75:D77)</f>
        <v>4.1666666666666664E-2</v>
      </c>
      <c r="E78" s="202"/>
    </row>
    <row r="79" spans="1:5" ht="15.75" customHeight="1" thickBot="1" x14ac:dyDescent="0.3">
      <c r="A79" s="120"/>
      <c r="B79" s="120"/>
      <c r="C79" s="120"/>
      <c r="D79" s="181"/>
      <c r="E79" s="181"/>
    </row>
    <row r="80" spans="1:5" ht="15.75" customHeight="1" x14ac:dyDescent="0.25">
      <c r="A80" s="129"/>
      <c r="B80" s="158" t="s">
        <v>135</v>
      </c>
      <c r="C80" s="159" t="s">
        <v>136</v>
      </c>
      <c r="D80" s="186">
        <f t="shared" ref="D80:D82" si="13">1/6/4/3</f>
        <v>1.3888888888888888E-2</v>
      </c>
      <c r="E80" s="201">
        <v>75</v>
      </c>
    </row>
    <row r="81" spans="1:5" ht="15.75" customHeight="1" x14ac:dyDescent="0.25">
      <c r="A81" s="120"/>
      <c r="B81" s="165"/>
      <c r="C81" s="161" t="s">
        <v>137</v>
      </c>
      <c r="D81" s="187">
        <f t="shared" si="13"/>
        <v>1.3888888888888888E-2</v>
      </c>
      <c r="E81" s="203">
        <v>50</v>
      </c>
    </row>
    <row r="82" spans="1:5" ht="15.75" customHeight="1" x14ac:dyDescent="0.25">
      <c r="A82" s="120"/>
      <c r="B82" s="165"/>
      <c r="C82" s="161" t="s">
        <v>138</v>
      </c>
      <c r="D82" s="187">
        <f t="shared" si="13"/>
        <v>1.3888888888888888E-2</v>
      </c>
      <c r="E82" s="204">
        <v>50</v>
      </c>
    </row>
    <row r="83" spans="1:5" ht="15.75" customHeight="1" thickBot="1" x14ac:dyDescent="0.3">
      <c r="A83" s="120"/>
      <c r="B83" s="157"/>
      <c r="C83" s="143" t="s">
        <v>74</v>
      </c>
      <c r="D83" s="188">
        <f>SUM(D80:D82)</f>
        <v>4.1666666666666664E-2</v>
      </c>
      <c r="E83" s="202"/>
    </row>
    <row r="84" spans="1:5" ht="15.75" customHeight="1" thickBot="1" x14ac:dyDescent="0.3">
      <c r="A84" s="120"/>
      <c r="B84" s="120"/>
      <c r="C84" s="120"/>
      <c r="D84" s="181"/>
      <c r="E84" s="181"/>
    </row>
    <row r="85" spans="1:5" ht="15.75" customHeight="1" x14ac:dyDescent="0.25">
      <c r="A85" s="120"/>
      <c r="B85" s="158" t="s">
        <v>139</v>
      </c>
      <c r="C85" s="126" t="s">
        <v>140</v>
      </c>
      <c r="D85" s="186">
        <f t="shared" ref="D85:D86" si="14">1/6/4/2</f>
        <v>2.0833333333333332E-2</v>
      </c>
      <c r="E85" s="201">
        <v>100</v>
      </c>
    </row>
    <row r="86" spans="1:5" ht="15.75" customHeight="1" x14ac:dyDescent="0.25">
      <c r="A86" s="120"/>
      <c r="B86" s="160"/>
      <c r="C86" s="131" t="s">
        <v>141</v>
      </c>
      <c r="D86" s="187">
        <f t="shared" si="14"/>
        <v>2.0833333333333332E-2</v>
      </c>
      <c r="E86" s="203">
        <v>100</v>
      </c>
    </row>
    <row r="87" spans="1:5" ht="15.75" customHeight="1" thickBot="1" x14ac:dyDescent="0.3">
      <c r="A87" s="120"/>
      <c r="B87" s="157"/>
      <c r="C87" s="143" t="s">
        <v>74</v>
      </c>
      <c r="D87" s="188">
        <f>SUM(D85:D86)</f>
        <v>4.1666666666666664E-2</v>
      </c>
      <c r="E87" s="202"/>
    </row>
    <row r="88" spans="1:5" ht="15.75" customHeight="1" thickBot="1" x14ac:dyDescent="0.3">
      <c r="A88" s="120"/>
      <c r="B88" s="120"/>
      <c r="C88" s="120"/>
      <c r="D88" s="181"/>
      <c r="E88" s="181"/>
    </row>
    <row r="89" spans="1:5" ht="15.75" customHeight="1" x14ac:dyDescent="0.25">
      <c r="A89" s="120"/>
      <c r="B89" s="152" t="s">
        <v>142</v>
      </c>
      <c r="C89" s="126" t="s">
        <v>143</v>
      </c>
      <c r="D89" s="186">
        <f t="shared" ref="D89:D90" si="15">1/6/4/2</f>
        <v>2.0833333333333332E-2</v>
      </c>
      <c r="E89" s="205">
        <v>75</v>
      </c>
    </row>
    <row r="90" spans="1:5" ht="15.75" customHeight="1" x14ac:dyDescent="0.25">
      <c r="A90" s="120"/>
      <c r="B90" s="166"/>
      <c r="C90" s="131" t="s">
        <v>144</v>
      </c>
      <c r="D90" s="187">
        <f t="shared" si="15"/>
        <v>2.0833333333333332E-2</v>
      </c>
      <c r="E90" s="206">
        <v>75</v>
      </c>
    </row>
    <row r="91" spans="1:5" ht="15.75" customHeight="1" thickBot="1" x14ac:dyDescent="0.3">
      <c r="A91" s="120"/>
      <c r="B91" s="157"/>
      <c r="C91" s="143" t="s">
        <v>74</v>
      </c>
      <c r="D91" s="188">
        <f>SUM(D89:D90)</f>
        <v>4.1666666666666664E-2</v>
      </c>
      <c r="E91" s="207"/>
    </row>
    <row r="92" spans="1:5" ht="15.75" customHeight="1" x14ac:dyDescent="0.25">
      <c r="A92" s="120"/>
      <c r="B92" s="120"/>
      <c r="C92" s="120"/>
      <c r="D92" s="181"/>
      <c r="E92" s="198"/>
    </row>
    <row r="93" spans="1:5" ht="15.75" customHeight="1" x14ac:dyDescent="0.3">
      <c r="A93" s="227"/>
      <c r="B93" s="231" t="s">
        <v>145</v>
      </c>
      <c r="C93" s="227"/>
      <c r="D93" s="233">
        <f>D78+D83+D87+D91</f>
        <v>0.16666666666666666</v>
      </c>
      <c r="E93" s="241">
        <f>SUM(E75:E91)</f>
        <v>725</v>
      </c>
    </row>
    <row r="94" spans="1:5" ht="15.75" customHeight="1" thickBot="1" x14ac:dyDescent="0.3">
      <c r="A94" s="120"/>
      <c r="B94" s="120"/>
      <c r="C94" s="120"/>
      <c r="D94" s="189"/>
      <c r="E94" s="208"/>
    </row>
    <row r="95" spans="1:5" ht="15.75" customHeight="1" x14ac:dyDescent="0.25">
      <c r="A95" s="129" t="s">
        <v>146</v>
      </c>
      <c r="B95" s="214" t="s">
        <v>147</v>
      </c>
      <c r="C95" s="215" t="s">
        <v>148</v>
      </c>
      <c r="D95" s="186">
        <f t="shared" ref="D95:D97" si="16">1/6/2/3</f>
        <v>2.7777777777777776E-2</v>
      </c>
      <c r="E95" s="201">
        <v>75</v>
      </c>
    </row>
    <row r="96" spans="1:5" ht="15.75" customHeight="1" x14ac:dyDescent="0.25">
      <c r="A96" s="120"/>
      <c r="B96" s="216"/>
      <c r="C96" s="217" t="s">
        <v>149</v>
      </c>
      <c r="D96" s="187">
        <f t="shared" si="16"/>
        <v>2.7777777777777776E-2</v>
      </c>
      <c r="E96" s="203">
        <v>75</v>
      </c>
    </row>
    <row r="97" spans="1:5" ht="15.75" customHeight="1" x14ac:dyDescent="0.25">
      <c r="A97" s="120"/>
      <c r="B97" s="216"/>
      <c r="C97" s="218" t="s">
        <v>150</v>
      </c>
      <c r="D97" s="187">
        <f t="shared" si="16"/>
        <v>2.7777777777777776E-2</v>
      </c>
      <c r="E97" s="203">
        <v>100</v>
      </c>
    </row>
    <row r="98" spans="1:5" ht="15.75" customHeight="1" thickBot="1" x14ac:dyDescent="0.3">
      <c r="A98" s="120"/>
      <c r="B98" s="219"/>
      <c r="C98" s="220" t="s">
        <v>74</v>
      </c>
      <c r="D98" s="188">
        <f>SUM(D95:D97)</f>
        <v>8.3333333333333329E-2</v>
      </c>
      <c r="E98" s="202"/>
    </row>
    <row r="99" spans="1:5" ht="15.75" customHeight="1" thickBot="1" x14ac:dyDescent="0.3">
      <c r="A99" s="120"/>
      <c r="B99" s="221"/>
      <c r="C99" s="221"/>
      <c r="D99" s="181"/>
      <c r="E99" s="198"/>
    </row>
    <row r="100" spans="1:5" ht="15.75" customHeight="1" x14ac:dyDescent="0.25">
      <c r="A100" s="120"/>
      <c r="B100" s="222" t="s">
        <v>151</v>
      </c>
      <c r="C100" s="215" t="s">
        <v>152</v>
      </c>
      <c r="D100" s="186">
        <f t="shared" ref="D100:D104" si="17">1/6/2/5</f>
        <v>1.6666666666666666E-2</v>
      </c>
      <c r="E100" s="201">
        <v>100</v>
      </c>
    </row>
    <row r="101" spans="1:5" ht="15.75" customHeight="1" x14ac:dyDescent="0.25">
      <c r="A101" s="120"/>
      <c r="B101" s="216"/>
      <c r="C101" s="217" t="s">
        <v>153</v>
      </c>
      <c r="D101" s="187">
        <f t="shared" si="17"/>
        <v>1.6666666666666666E-2</v>
      </c>
      <c r="E101" s="203">
        <v>100</v>
      </c>
    </row>
    <row r="102" spans="1:5" ht="15.75" customHeight="1" x14ac:dyDescent="0.25">
      <c r="A102" s="120"/>
      <c r="B102" s="216"/>
      <c r="C102" s="217" t="s">
        <v>154</v>
      </c>
      <c r="D102" s="187">
        <f t="shared" si="17"/>
        <v>1.6666666666666666E-2</v>
      </c>
      <c r="E102" s="209">
        <v>50</v>
      </c>
    </row>
    <row r="103" spans="1:5" ht="15.75" customHeight="1" x14ac:dyDescent="0.25">
      <c r="A103" s="120"/>
      <c r="B103" s="216"/>
      <c r="C103" s="217" t="s">
        <v>155</v>
      </c>
      <c r="D103" s="187">
        <f t="shared" si="17"/>
        <v>1.6666666666666666E-2</v>
      </c>
      <c r="E103" s="203">
        <v>100</v>
      </c>
    </row>
    <row r="104" spans="1:5" ht="15.75" customHeight="1" x14ac:dyDescent="0.25">
      <c r="A104" s="120"/>
      <c r="B104" s="216"/>
      <c r="C104" s="218" t="s">
        <v>156</v>
      </c>
      <c r="D104" s="187">
        <f t="shared" si="17"/>
        <v>1.6666666666666666E-2</v>
      </c>
      <c r="E104" s="203">
        <v>50</v>
      </c>
    </row>
    <row r="105" spans="1:5" ht="15.75" customHeight="1" thickBot="1" x14ac:dyDescent="0.3">
      <c r="A105" s="120"/>
      <c r="B105" s="219"/>
      <c r="C105" s="220" t="s">
        <v>74</v>
      </c>
      <c r="D105" s="188">
        <f>SUM(D100:D104)</f>
        <v>8.3333333333333329E-2</v>
      </c>
      <c r="E105" s="202"/>
    </row>
    <row r="106" spans="1:5" ht="15.75" customHeight="1" x14ac:dyDescent="0.25">
      <c r="A106" s="120"/>
      <c r="B106" s="120"/>
      <c r="C106" s="120"/>
      <c r="D106" s="181"/>
      <c r="E106" s="198"/>
    </row>
    <row r="107" spans="1:5" ht="15.75" customHeight="1" x14ac:dyDescent="0.3">
      <c r="A107" s="227"/>
      <c r="B107" s="225" t="s">
        <v>157</v>
      </c>
      <c r="C107" s="227"/>
      <c r="D107" s="233">
        <f>D98+D105</f>
        <v>0.16666666666666666</v>
      </c>
      <c r="E107" s="234">
        <f>SUM(E95:E104)</f>
        <v>650</v>
      </c>
    </row>
    <row r="108" spans="1:5" ht="15.75" customHeight="1" thickBot="1" x14ac:dyDescent="0.3">
      <c r="A108" s="129"/>
      <c r="B108" s="120"/>
      <c r="C108" s="120"/>
      <c r="D108" s="189"/>
      <c r="E108" s="208"/>
    </row>
    <row r="109" spans="1:5" ht="15.75" customHeight="1" x14ac:dyDescent="0.25">
      <c r="A109" s="129" t="s">
        <v>158</v>
      </c>
      <c r="B109" s="152" t="s">
        <v>159</v>
      </c>
      <c r="C109" s="159" t="s">
        <v>160</v>
      </c>
      <c r="D109" s="186">
        <f t="shared" ref="D109:D113" si="18">1/6/5/5</f>
        <v>6.6666666666666662E-3</v>
      </c>
      <c r="E109" s="201">
        <v>50</v>
      </c>
    </row>
    <row r="110" spans="1:5" ht="15.75" customHeight="1" x14ac:dyDescent="0.25">
      <c r="A110" s="120"/>
      <c r="B110" s="165"/>
      <c r="C110" s="168" t="s">
        <v>161</v>
      </c>
      <c r="D110" s="187">
        <f t="shared" si="18"/>
        <v>6.6666666666666662E-3</v>
      </c>
      <c r="E110" s="203">
        <v>50</v>
      </c>
    </row>
    <row r="111" spans="1:5" ht="15.75" customHeight="1" x14ac:dyDescent="0.25">
      <c r="A111" s="120"/>
      <c r="B111" s="165"/>
      <c r="C111" s="161" t="s">
        <v>162</v>
      </c>
      <c r="D111" s="187">
        <f t="shared" si="18"/>
        <v>6.6666666666666662E-3</v>
      </c>
      <c r="E111" s="203">
        <v>50</v>
      </c>
    </row>
    <row r="112" spans="1:5" ht="15.75" customHeight="1" x14ac:dyDescent="0.25">
      <c r="A112" s="120"/>
      <c r="B112" s="165"/>
      <c r="C112" s="161" t="s">
        <v>163</v>
      </c>
      <c r="D112" s="187">
        <f t="shared" si="18"/>
        <v>6.6666666666666662E-3</v>
      </c>
      <c r="E112" s="203">
        <v>25</v>
      </c>
    </row>
    <row r="113" spans="1:5" ht="15.75" customHeight="1" x14ac:dyDescent="0.25">
      <c r="A113" s="120"/>
      <c r="B113" s="165"/>
      <c r="C113" s="131" t="s">
        <v>164</v>
      </c>
      <c r="D113" s="187">
        <f t="shared" si="18"/>
        <v>6.6666666666666662E-3</v>
      </c>
      <c r="E113" s="203">
        <v>100</v>
      </c>
    </row>
    <row r="114" spans="1:5" ht="15.75" customHeight="1" thickBot="1" x14ac:dyDescent="0.3">
      <c r="A114" s="120"/>
      <c r="B114" s="157"/>
      <c r="C114" s="143" t="s">
        <v>74</v>
      </c>
      <c r="D114" s="188">
        <f>SUM(D109:D113)</f>
        <v>3.3333333333333333E-2</v>
      </c>
      <c r="E114" s="202"/>
    </row>
    <row r="115" spans="1:5" ht="15.75" customHeight="1" thickBot="1" x14ac:dyDescent="0.3">
      <c r="A115" s="120"/>
      <c r="B115" s="120"/>
      <c r="C115" s="120"/>
      <c r="D115" s="181"/>
      <c r="E115" s="181"/>
    </row>
    <row r="116" spans="1:5" ht="15.75" customHeight="1" x14ac:dyDescent="0.25">
      <c r="A116" s="120"/>
      <c r="B116" s="152" t="s">
        <v>165</v>
      </c>
      <c r="C116" s="169" t="s">
        <v>166</v>
      </c>
      <c r="D116" s="186">
        <f t="shared" ref="D116:D117" si="19">1/6/5/2</f>
        <v>1.6666666666666666E-2</v>
      </c>
      <c r="E116" s="210">
        <v>50</v>
      </c>
    </row>
    <row r="117" spans="1:5" ht="15.75" customHeight="1" x14ac:dyDescent="0.25">
      <c r="A117" s="120"/>
      <c r="B117" s="166"/>
      <c r="C117" s="170" t="s">
        <v>167</v>
      </c>
      <c r="D117" s="187">
        <f t="shared" si="19"/>
        <v>1.6666666666666666E-2</v>
      </c>
      <c r="E117" s="211">
        <v>100</v>
      </c>
    </row>
    <row r="118" spans="1:5" ht="15.75" customHeight="1" thickBot="1" x14ac:dyDescent="0.3">
      <c r="A118" s="120"/>
      <c r="B118" s="157"/>
      <c r="C118" s="143" t="s">
        <v>74</v>
      </c>
      <c r="D118" s="188">
        <f>SUM(D116:D117)</f>
        <v>3.3333333333333333E-2</v>
      </c>
      <c r="E118" s="212"/>
    </row>
    <row r="119" spans="1:5" ht="15.75" customHeight="1" thickBot="1" x14ac:dyDescent="0.3">
      <c r="A119" s="120"/>
      <c r="B119" s="120"/>
      <c r="C119" s="120"/>
      <c r="D119" s="181"/>
      <c r="E119" s="181"/>
    </row>
    <row r="120" spans="1:5" ht="15.75" customHeight="1" x14ac:dyDescent="0.25">
      <c r="A120" s="120"/>
      <c r="B120" s="152" t="s">
        <v>168</v>
      </c>
      <c r="C120" s="159" t="s">
        <v>169</v>
      </c>
      <c r="D120" s="186">
        <f t="shared" ref="D120:D122" si="20">1/6/5/3</f>
        <v>1.1111111111111112E-2</v>
      </c>
      <c r="E120" s="201">
        <v>75</v>
      </c>
    </row>
    <row r="121" spans="1:5" ht="15.75" customHeight="1" x14ac:dyDescent="0.25">
      <c r="A121" s="120"/>
      <c r="B121" s="164"/>
      <c r="C121" s="161" t="s">
        <v>170</v>
      </c>
      <c r="D121" s="187">
        <f t="shared" si="20"/>
        <v>1.1111111111111112E-2</v>
      </c>
      <c r="E121" s="203">
        <v>75</v>
      </c>
    </row>
    <row r="122" spans="1:5" ht="15.75" customHeight="1" x14ac:dyDescent="0.25">
      <c r="A122" s="120"/>
      <c r="B122" s="164"/>
      <c r="C122" s="131" t="s">
        <v>171</v>
      </c>
      <c r="D122" s="187">
        <f t="shared" si="20"/>
        <v>1.1111111111111112E-2</v>
      </c>
      <c r="E122" s="203">
        <v>75</v>
      </c>
    </row>
    <row r="123" spans="1:5" ht="15.75" customHeight="1" thickBot="1" x14ac:dyDescent="0.3">
      <c r="A123" s="120"/>
      <c r="B123" s="157"/>
      <c r="C123" s="143" t="s">
        <v>74</v>
      </c>
      <c r="D123" s="188">
        <f>SUM(D120:D122)</f>
        <v>3.3333333333333333E-2</v>
      </c>
      <c r="E123" s="202"/>
    </row>
    <row r="124" spans="1:5" ht="15.75" customHeight="1" thickBot="1" x14ac:dyDescent="0.3">
      <c r="A124" s="120"/>
      <c r="B124" s="120"/>
      <c r="C124" s="120"/>
      <c r="D124" s="181"/>
      <c r="E124" s="181"/>
    </row>
    <row r="125" spans="1:5" ht="15.75" customHeight="1" x14ac:dyDescent="0.25">
      <c r="A125" s="120"/>
      <c r="B125" s="152" t="s">
        <v>172</v>
      </c>
      <c r="C125" s="159" t="s">
        <v>173</v>
      </c>
      <c r="D125" s="186">
        <f t="shared" ref="D125:D128" si="21">1/6/5/4</f>
        <v>8.3333333333333332E-3</v>
      </c>
      <c r="E125" s="201">
        <v>75</v>
      </c>
    </row>
    <row r="126" spans="1:5" ht="15.75" customHeight="1" x14ac:dyDescent="0.25">
      <c r="A126" s="120"/>
      <c r="B126" s="165"/>
      <c r="C126" s="161" t="s">
        <v>174</v>
      </c>
      <c r="D126" s="187">
        <f t="shared" si="21"/>
        <v>8.3333333333333332E-3</v>
      </c>
      <c r="E126" s="203">
        <v>50</v>
      </c>
    </row>
    <row r="127" spans="1:5" ht="15.75" customHeight="1" x14ac:dyDescent="0.25">
      <c r="A127" s="120"/>
      <c r="B127" s="165"/>
      <c r="C127" s="161" t="s">
        <v>175</v>
      </c>
      <c r="D127" s="187">
        <f t="shared" si="21"/>
        <v>8.3333333333333332E-3</v>
      </c>
      <c r="E127" s="203">
        <v>50</v>
      </c>
    </row>
    <row r="128" spans="1:5" ht="15.75" customHeight="1" x14ac:dyDescent="0.25">
      <c r="A128" s="120"/>
      <c r="B128" s="165"/>
      <c r="C128" s="171" t="s">
        <v>176</v>
      </c>
      <c r="D128" s="187">
        <f t="shared" si="21"/>
        <v>8.3333333333333332E-3</v>
      </c>
      <c r="E128" s="203">
        <v>0</v>
      </c>
    </row>
    <row r="129" spans="1:5" ht="15.75" customHeight="1" thickBot="1" x14ac:dyDescent="0.3">
      <c r="A129" s="120"/>
      <c r="B129" s="157"/>
      <c r="C129" s="143" t="s">
        <v>74</v>
      </c>
      <c r="D129" s="188">
        <f>SUM(D125:D128)</f>
        <v>3.3333333333333333E-2</v>
      </c>
      <c r="E129" s="202"/>
    </row>
    <row r="130" spans="1:5" ht="15.75" customHeight="1" thickBot="1" x14ac:dyDescent="0.3">
      <c r="A130" s="120"/>
      <c r="B130" s="120"/>
      <c r="C130" s="120"/>
      <c r="D130" s="181"/>
      <c r="E130" s="181"/>
    </row>
    <row r="131" spans="1:5" ht="15.75" customHeight="1" x14ac:dyDescent="0.25">
      <c r="A131" s="120"/>
      <c r="B131" s="152" t="s">
        <v>177</v>
      </c>
      <c r="C131" s="159" t="s">
        <v>178</v>
      </c>
      <c r="D131" s="186">
        <f t="shared" ref="D131:D133" si="22">1/6/5/3</f>
        <v>1.1111111111111112E-2</v>
      </c>
      <c r="E131" s="201">
        <v>25</v>
      </c>
    </row>
    <row r="132" spans="1:5" ht="15.75" customHeight="1" x14ac:dyDescent="0.25">
      <c r="A132" s="120"/>
      <c r="B132" s="166"/>
      <c r="C132" s="161" t="s">
        <v>179</v>
      </c>
      <c r="D132" s="187">
        <f t="shared" si="22"/>
        <v>1.1111111111111112E-2</v>
      </c>
      <c r="E132" s="203">
        <v>75</v>
      </c>
    </row>
    <row r="133" spans="1:5" ht="15.75" customHeight="1" x14ac:dyDescent="0.25">
      <c r="A133" s="120"/>
      <c r="B133" s="164"/>
      <c r="C133" s="131" t="s">
        <v>180</v>
      </c>
      <c r="D133" s="187">
        <f t="shared" si="22"/>
        <v>1.1111111111111112E-2</v>
      </c>
      <c r="E133" s="203">
        <v>25</v>
      </c>
    </row>
    <row r="134" spans="1:5" ht="15.75" customHeight="1" thickBot="1" x14ac:dyDescent="0.3">
      <c r="A134" s="120"/>
      <c r="B134" s="157"/>
      <c r="C134" s="143" t="s">
        <v>74</v>
      </c>
      <c r="D134" s="188">
        <f>SUM(D131:D133)</f>
        <v>3.3333333333333333E-2</v>
      </c>
      <c r="E134" s="202"/>
    </row>
    <row r="135" spans="1:5" ht="15.75" customHeight="1" x14ac:dyDescent="0.25">
      <c r="A135" s="120"/>
      <c r="B135" s="120"/>
      <c r="C135" s="120"/>
      <c r="D135" s="190"/>
      <c r="E135" s="191"/>
    </row>
    <row r="136" spans="1:5" ht="15.75" customHeight="1" x14ac:dyDescent="0.3">
      <c r="A136" s="224"/>
      <c r="B136" s="225" t="s">
        <v>181</v>
      </c>
      <c r="C136" s="224"/>
      <c r="D136" s="235">
        <f>D114+D118+D123+D129+D134</f>
        <v>0.16666666666666666</v>
      </c>
      <c r="E136" s="241">
        <f>SUM(E109:E134)</f>
        <v>950</v>
      </c>
    </row>
    <row r="137" spans="1:5" ht="15.75" customHeight="1" thickBot="1" x14ac:dyDescent="0.3">
      <c r="A137" s="120"/>
      <c r="B137" s="120"/>
      <c r="C137" s="120"/>
      <c r="D137" s="191"/>
      <c r="E137" s="191"/>
    </row>
    <row r="138" spans="1:5" ht="15.75" customHeight="1" x14ac:dyDescent="0.25">
      <c r="A138" s="129" t="s">
        <v>182</v>
      </c>
      <c r="B138" s="173" t="s">
        <v>183</v>
      </c>
      <c r="C138" s="159" t="s">
        <v>184</v>
      </c>
      <c r="D138" s="186">
        <f>1/6/1/3</f>
        <v>5.5555555555555552E-2</v>
      </c>
      <c r="E138" s="201">
        <v>75</v>
      </c>
    </row>
    <row r="139" spans="1:5" ht="15.75" customHeight="1" x14ac:dyDescent="0.25">
      <c r="A139" s="120"/>
      <c r="B139" s="165"/>
      <c r="C139" s="161" t="s">
        <v>185</v>
      </c>
      <c r="D139" s="187">
        <f t="shared" ref="D139:D140" si="23">1/6/1/3</f>
        <v>5.5555555555555552E-2</v>
      </c>
      <c r="E139" s="203">
        <v>50</v>
      </c>
    </row>
    <row r="140" spans="1:5" ht="15.75" customHeight="1" x14ac:dyDescent="0.25">
      <c r="A140" s="120"/>
      <c r="B140" s="165"/>
      <c r="C140" s="131" t="s">
        <v>186</v>
      </c>
      <c r="D140" s="187">
        <f t="shared" si="23"/>
        <v>5.5555555555555552E-2</v>
      </c>
      <c r="E140" s="209">
        <v>50</v>
      </c>
    </row>
    <row r="141" spans="1:5" ht="15.75" customHeight="1" thickBot="1" x14ac:dyDescent="0.3">
      <c r="A141" s="120"/>
      <c r="B141" s="157"/>
      <c r="C141" s="143" t="s">
        <v>74</v>
      </c>
      <c r="D141" s="188">
        <f>SUM(D138:D140)</f>
        <v>0.16666666666666666</v>
      </c>
      <c r="E141" s="202">
        <f>SUM(E138:E140)</f>
        <v>175</v>
      </c>
    </row>
    <row r="142" spans="1:5" ht="15.75" customHeight="1" x14ac:dyDescent="0.25">
      <c r="A142" s="120"/>
      <c r="B142" s="120"/>
      <c r="C142" s="120"/>
      <c r="D142" s="191"/>
      <c r="E142" s="191"/>
    </row>
    <row r="143" spans="1:5" ht="15.75" customHeight="1" x14ac:dyDescent="0.3">
      <c r="A143" s="227"/>
      <c r="B143" s="225" t="s">
        <v>187</v>
      </c>
      <c r="C143" s="227"/>
      <c r="D143" s="235">
        <f>D141</f>
        <v>0.16666666666666666</v>
      </c>
      <c r="E143" s="241">
        <f>SUM(E138:E141)</f>
        <v>350</v>
      </c>
    </row>
    <row r="144" spans="1:5" ht="15.75" customHeight="1" x14ac:dyDescent="0.25">
      <c r="A144" s="120"/>
      <c r="B144" s="129"/>
      <c r="C144" s="129"/>
      <c r="D144" s="192"/>
      <c r="E144" s="191"/>
    </row>
    <row r="145" spans="1:5" ht="21.75" customHeight="1" x14ac:dyDescent="0.3">
      <c r="A145" s="174"/>
      <c r="B145" s="175" t="s">
        <v>188</v>
      </c>
      <c r="C145" s="176"/>
      <c r="D145" s="240">
        <f>D52+D73+D93+D107+D136+D143</f>
        <v>0.99999999999999989</v>
      </c>
      <c r="E145" s="213"/>
    </row>
    <row r="146" spans="1:5" ht="15.75" customHeight="1" x14ac:dyDescent="0.25">
      <c r="A146" s="120"/>
      <c r="B146" s="120"/>
      <c r="C146" s="120"/>
      <c r="D146" s="191"/>
      <c r="E146" s="191"/>
    </row>
    <row r="147" spans="1:5" ht="15.75" customHeight="1" x14ac:dyDescent="0.25">
      <c r="A147" s="120"/>
      <c r="B147" s="120"/>
      <c r="C147" s="120"/>
      <c r="D147" s="191"/>
      <c r="E147" s="191"/>
    </row>
    <row r="148" spans="1:5" ht="15.75" customHeight="1" x14ac:dyDescent="0.25">
      <c r="A148" s="120"/>
      <c r="B148" s="120"/>
      <c r="C148" s="120"/>
      <c r="D148" s="191"/>
      <c r="E148" s="191"/>
    </row>
    <row r="149" spans="1:5" ht="15.75" customHeight="1" x14ac:dyDescent="0.25">
      <c r="A149" s="120"/>
      <c r="B149" s="120"/>
      <c r="C149" s="120"/>
      <c r="D149" s="191"/>
      <c r="E149" s="191"/>
    </row>
    <row r="150" spans="1:5" ht="15.75" customHeight="1" x14ac:dyDescent="0.25">
      <c r="A150" s="120"/>
      <c r="B150" s="120"/>
      <c r="C150" s="120"/>
      <c r="D150" s="191"/>
      <c r="E150" s="191"/>
    </row>
    <row r="151" spans="1:5" ht="15.75" customHeight="1" x14ac:dyDescent="0.25">
      <c r="A151" s="120"/>
      <c r="B151" s="120"/>
      <c r="C151" s="120"/>
      <c r="D151" s="191"/>
      <c r="E151" s="191"/>
    </row>
    <row r="152" spans="1:5" ht="15.75" customHeight="1" x14ac:dyDescent="0.25">
      <c r="A152" s="120"/>
      <c r="B152" s="120"/>
      <c r="C152" s="120"/>
      <c r="D152" s="191"/>
      <c r="E152" s="191"/>
    </row>
    <row r="153" spans="1:5" ht="15.75" customHeight="1" x14ac:dyDescent="0.25">
      <c r="A153" s="120"/>
      <c r="B153" s="120"/>
      <c r="C153" s="120"/>
      <c r="D153" s="191"/>
      <c r="E153" s="191"/>
    </row>
    <row r="154" spans="1:5" ht="15.75" customHeight="1" x14ac:dyDescent="0.25">
      <c r="A154" s="120"/>
      <c r="B154" s="120"/>
      <c r="C154" s="120"/>
      <c r="D154" s="191"/>
      <c r="E154" s="191"/>
    </row>
    <row r="155" spans="1:5" ht="15.75" customHeight="1" x14ac:dyDescent="0.25">
      <c r="A155" s="120"/>
      <c r="B155" s="120"/>
      <c r="C155" s="120"/>
      <c r="D155" s="191"/>
      <c r="E155" s="191"/>
    </row>
    <row r="156" spans="1:5" ht="15.75" customHeight="1" x14ac:dyDescent="0.25">
      <c r="A156" s="120"/>
      <c r="B156" s="120"/>
      <c r="C156" s="120"/>
      <c r="D156" s="191"/>
      <c r="E156" s="191"/>
    </row>
    <row r="157" spans="1:5" ht="15.75" customHeight="1" x14ac:dyDescent="0.25">
      <c r="A157" s="120"/>
      <c r="B157" s="120"/>
      <c r="C157" s="120"/>
      <c r="D157" s="191"/>
      <c r="E157" s="191"/>
    </row>
    <row r="158" spans="1:5" ht="15.75" customHeight="1" x14ac:dyDescent="0.25">
      <c r="A158" s="120"/>
      <c r="B158" s="120"/>
      <c r="C158" s="120"/>
      <c r="D158" s="191"/>
      <c r="E158" s="191"/>
    </row>
    <row r="159" spans="1:5" ht="15.75" customHeight="1" x14ac:dyDescent="0.25">
      <c r="A159" s="120"/>
      <c r="B159" s="120"/>
      <c r="C159" s="120"/>
      <c r="D159" s="191"/>
      <c r="E159" s="191"/>
    </row>
    <row r="160" spans="1:5" ht="15.75" customHeight="1" x14ac:dyDescent="0.25">
      <c r="A160" s="120"/>
      <c r="B160" s="120"/>
      <c r="C160" s="120"/>
      <c r="D160" s="191"/>
      <c r="E160" s="191"/>
    </row>
    <row r="161" spans="1:5" ht="15.75" customHeight="1" x14ac:dyDescent="0.25">
      <c r="A161" s="120"/>
      <c r="B161" s="120"/>
      <c r="C161" s="120"/>
      <c r="D161" s="191"/>
      <c r="E161" s="191"/>
    </row>
    <row r="162" spans="1:5" ht="15.75" customHeight="1" x14ac:dyDescent="0.25">
      <c r="A162" s="120"/>
      <c r="B162" s="120"/>
      <c r="C162" s="120"/>
      <c r="D162" s="191"/>
      <c r="E162" s="191"/>
    </row>
    <row r="163" spans="1:5" ht="15.75" customHeight="1" x14ac:dyDescent="0.25">
      <c r="A163" s="120"/>
      <c r="B163" s="120"/>
      <c r="C163" s="120"/>
      <c r="D163" s="191"/>
      <c r="E163" s="191"/>
    </row>
    <row r="164" spans="1:5" ht="15.75" customHeight="1" x14ac:dyDescent="0.25">
      <c r="A164" s="120"/>
      <c r="B164" s="120"/>
      <c r="C164" s="120"/>
      <c r="D164" s="191"/>
      <c r="E164" s="191"/>
    </row>
    <row r="165" spans="1:5" ht="15.75" customHeight="1" x14ac:dyDescent="0.25">
      <c r="A165" s="120"/>
      <c r="B165" s="120"/>
      <c r="C165" s="120"/>
      <c r="D165" s="191"/>
      <c r="E165" s="191"/>
    </row>
    <row r="166" spans="1:5" ht="15.75" customHeight="1" x14ac:dyDescent="0.25">
      <c r="A166" s="120"/>
      <c r="B166" s="120"/>
      <c r="C166" s="120"/>
      <c r="D166" s="191"/>
      <c r="E166" s="191"/>
    </row>
    <row r="167" spans="1:5" ht="15.75" customHeight="1" x14ac:dyDescent="0.25">
      <c r="A167" s="120"/>
      <c r="B167" s="120"/>
      <c r="C167" s="120"/>
      <c r="D167" s="191"/>
      <c r="E167" s="191"/>
    </row>
    <row r="168" spans="1:5" ht="15.75" customHeight="1" x14ac:dyDescent="0.25">
      <c r="A168" s="120"/>
      <c r="B168" s="120"/>
      <c r="C168" s="120"/>
      <c r="D168" s="191"/>
      <c r="E168" s="191"/>
    </row>
    <row r="169" spans="1:5" ht="15.75" customHeight="1" x14ac:dyDescent="0.25">
      <c r="A169" s="120"/>
      <c r="B169" s="120"/>
      <c r="C169" s="120"/>
      <c r="D169" s="191"/>
      <c r="E169" s="191"/>
    </row>
    <row r="170" spans="1:5" ht="15.75" customHeight="1" x14ac:dyDescent="0.25">
      <c r="A170" s="120"/>
      <c r="B170" s="120"/>
      <c r="C170" s="120"/>
      <c r="D170" s="191"/>
      <c r="E170" s="191"/>
    </row>
    <row r="171" spans="1:5" ht="15.75" customHeight="1" x14ac:dyDescent="0.25">
      <c r="A171" s="120"/>
      <c r="B171" s="120"/>
      <c r="C171" s="120"/>
      <c r="D171" s="191"/>
      <c r="E171" s="191"/>
    </row>
    <row r="172" spans="1:5" ht="15.75" customHeight="1" x14ac:dyDescent="0.25">
      <c r="A172" s="120"/>
      <c r="B172" s="120"/>
      <c r="C172" s="120"/>
      <c r="D172" s="191"/>
      <c r="E172" s="191"/>
    </row>
    <row r="173" spans="1:5" ht="15.75" customHeight="1" x14ac:dyDescent="0.25">
      <c r="A173" s="120"/>
      <c r="B173" s="120"/>
      <c r="C173" s="120"/>
      <c r="D173" s="191"/>
      <c r="E173" s="191"/>
    </row>
    <row r="174" spans="1:5" ht="15.75" customHeight="1" x14ac:dyDescent="0.25">
      <c r="A174" s="120"/>
      <c r="B174" s="120"/>
      <c r="C174" s="120"/>
      <c r="D174" s="191"/>
      <c r="E174" s="191"/>
    </row>
    <row r="175" spans="1:5" ht="15.75" customHeight="1" x14ac:dyDescent="0.25">
      <c r="A175" s="120"/>
      <c r="B175" s="120"/>
      <c r="C175" s="120"/>
      <c r="D175" s="191"/>
      <c r="E175" s="191"/>
    </row>
    <row r="176" spans="1:5" ht="15.75" customHeight="1" x14ac:dyDescent="0.25">
      <c r="A176" s="120"/>
      <c r="B176" s="120"/>
      <c r="C176" s="120"/>
      <c r="D176" s="191"/>
      <c r="E176" s="191"/>
    </row>
    <row r="177" spans="1:5" ht="15.75" customHeight="1" x14ac:dyDescent="0.25">
      <c r="A177" s="120"/>
      <c r="B177" s="120"/>
      <c r="C177" s="120"/>
      <c r="D177" s="191"/>
      <c r="E177" s="191"/>
    </row>
    <row r="178" spans="1:5" ht="15.75" customHeight="1" x14ac:dyDescent="0.25">
      <c r="A178" s="120"/>
      <c r="B178" s="120"/>
      <c r="C178" s="120"/>
      <c r="D178" s="191"/>
      <c r="E178" s="191"/>
    </row>
    <row r="179" spans="1:5" ht="15.75" customHeight="1" x14ac:dyDescent="0.25">
      <c r="A179" s="120"/>
      <c r="B179" s="120"/>
      <c r="C179" s="120"/>
      <c r="D179" s="191"/>
      <c r="E179" s="191"/>
    </row>
    <row r="180" spans="1:5" ht="15.75" customHeight="1" x14ac:dyDescent="0.25">
      <c r="A180" s="120"/>
      <c r="B180" s="120"/>
      <c r="C180" s="120"/>
      <c r="D180" s="191"/>
      <c r="E180" s="191"/>
    </row>
    <row r="181" spans="1:5" ht="15.75" customHeight="1" x14ac:dyDescent="0.25">
      <c r="A181" s="120"/>
      <c r="B181" s="120"/>
      <c r="C181" s="120"/>
      <c r="D181" s="191"/>
      <c r="E181" s="191"/>
    </row>
    <row r="182" spans="1:5" ht="15.75" customHeight="1" x14ac:dyDescent="0.25">
      <c r="A182" s="120"/>
      <c r="B182" s="120"/>
      <c r="C182" s="120"/>
      <c r="D182" s="191"/>
      <c r="E182" s="191"/>
    </row>
    <row r="183" spans="1:5" ht="15.75" customHeight="1" x14ac:dyDescent="0.25">
      <c r="A183" s="120"/>
      <c r="B183" s="120"/>
      <c r="C183" s="120"/>
      <c r="D183" s="191"/>
      <c r="E183" s="191"/>
    </row>
    <row r="184" spans="1:5" ht="15.75" customHeight="1" x14ac:dyDescent="0.25">
      <c r="A184" s="120"/>
      <c r="B184" s="120"/>
      <c r="C184" s="120"/>
      <c r="D184" s="191"/>
      <c r="E184" s="191"/>
    </row>
    <row r="185" spans="1:5" ht="15.75" customHeight="1" x14ac:dyDescent="0.25">
      <c r="A185" s="120"/>
      <c r="B185" s="120"/>
      <c r="C185" s="120"/>
      <c r="D185" s="191"/>
      <c r="E185" s="191"/>
    </row>
    <row r="186" spans="1:5" ht="15.75" customHeight="1" x14ac:dyDescent="0.25">
      <c r="A186" s="120"/>
      <c r="B186" s="120"/>
      <c r="C186" s="120"/>
      <c r="D186" s="191"/>
      <c r="E186" s="191"/>
    </row>
    <row r="187" spans="1:5" ht="15.75" customHeight="1" x14ac:dyDescent="0.25">
      <c r="A187" s="120"/>
      <c r="B187" s="120"/>
      <c r="C187" s="120"/>
      <c r="D187" s="191"/>
      <c r="E187" s="191"/>
    </row>
    <row r="188" spans="1:5" ht="15.75" customHeight="1" x14ac:dyDescent="0.25">
      <c r="A188" s="120"/>
      <c r="B188" s="120"/>
      <c r="C188" s="120"/>
      <c r="D188" s="191"/>
      <c r="E188" s="191"/>
    </row>
    <row r="189" spans="1:5" ht="15.75" customHeight="1" x14ac:dyDescent="0.25">
      <c r="A189" s="120"/>
      <c r="B189" s="120"/>
      <c r="C189" s="120"/>
      <c r="D189" s="191"/>
      <c r="E189" s="191"/>
    </row>
    <row r="190" spans="1:5" ht="15.75" customHeight="1" x14ac:dyDescent="0.25">
      <c r="A190" s="120"/>
      <c r="B190" s="120"/>
      <c r="C190" s="120"/>
      <c r="D190" s="191"/>
      <c r="E190" s="191"/>
    </row>
    <row r="191" spans="1:5" ht="15.75" customHeight="1" x14ac:dyDescent="0.25">
      <c r="A191" s="120"/>
      <c r="B191" s="120"/>
      <c r="C191" s="120"/>
      <c r="D191" s="191"/>
      <c r="E191" s="191"/>
    </row>
    <row r="192" spans="1:5" ht="15.75" customHeight="1" x14ac:dyDescent="0.25">
      <c r="A192" s="120"/>
      <c r="B192" s="120"/>
      <c r="C192" s="120"/>
      <c r="D192" s="191"/>
      <c r="E192" s="191"/>
    </row>
    <row r="193" spans="1:5" ht="15.75" customHeight="1" x14ac:dyDescent="0.25">
      <c r="A193" s="120"/>
      <c r="B193" s="120"/>
      <c r="C193" s="120"/>
      <c r="D193" s="191"/>
      <c r="E193" s="191"/>
    </row>
    <row r="194" spans="1:5" ht="15.75" customHeight="1" x14ac:dyDescent="0.25">
      <c r="A194" s="120"/>
      <c r="B194" s="120"/>
      <c r="C194" s="120"/>
      <c r="D194" s="191"/>
      <c r="E194" s="191"/>
    </row>
    <row r="195" spans="1:5" ht="15.75" customHeight="1" x14ac:dyDescent="0.25">
      <c r="A195" s="120"/>
      <c r="B195" s="120"/>
      <c r="C195" s="120"/>
      <c r="D195" s="191"/>
      <c r="E195" s="191"/>
    </row>
    <row r="196" spans="1:5" ht="15.75" customHeight="1" x14ac:dyDescent="0.25">
      <c r="A196" s="120"/>
      <c r="B196" s="120"/>
      <c r="C196" s="120"/>
      <c r="D196" s="191"/>
      <c r="E196" s="191"/>
    </row>
    <row r="197" spans="1:5" ht="15.75" customHeight="1" x14ac:dyDescent="0.25">
      <c r="A197" s="120"/>
      <c r="B197" s="120"/>
      <c r="C197" s="120"/>
      <c r="D197" s="191"/>
      <c r="E197" s="191"/>
    </row>
    <row r="198" spans="1:5" ht="15.75" customHeight="1" x14ac:dyDescent="0.25">
      <c r="A198" s="120"/>
      <c r="B198" s="120"/>
      <c r="C198" s="120"/>
      <c r="D198" s="191"/>
      <c r="E198" s="191"/>
    </row>
    <row r="199" spans="1:5" ht="15.75" customHeight="1" x14ac:dyDescent="0.25">
      <c r="A199" s="120"/>
      <c r="B199" s="120"/>
      <c r="C199" s="120"/>
      <c r="D199" s="191"/>
      <c r="E199" s="191"/>
    </row>
    <row r="200" spans="1:5" ht="15.75" customHeight="1" x14ac:dyDescent="0.25">
      <c r="A200" s="120"/>
      <c r="B200" s="120"/>
      <c r="C200" s="120"/>
      <c r="D200" s="191"/>
      <c r="E200" s="191"/>
    </row>
    <row r="201" spans="1:5" ht="15.75" customHeight="1" x14ac:dyDescent="0.25">
      <c r="A201" s="120"/>
      <c r="B201" s="120"/>
      <c r="C201" s="120"/>
      <c r="D201" s="191"/>
      <c r="E201" s="191"/>
    </row>
    <row r="202" spans="1:5" ht="15.75" customHeight="1" x14ac:dyDescent="0.25">
      <c r="A202" s="120"/>
      <c r="B202" s="120"/>
      <c r="C202" s="120"/>
      <c r="D202" s="191"/>
      <c r="E202" s="191"/>
    </row>
    <row r="203" spans="1:5" ht="15.75" customHeight="1" x14ac:dyDescent="0.25">
      <c r="A203" s="120"/>
      <c r="B203" s="120"/>
      <c r="C203" s="120"/>
      <c r="D203" s="191"/>
      <c r="E203" s="191"/>
    </row>
    <row r="204" spans="1:5" ht="15.75" customHeight="1" x14ac:dyDescent="0.25">
      <c r="A204" s="120"/>
      <c r="B204" s="120"/>
      <c r="C204" s="120"/>
      <c r="D204" s="191"/>
      <c r="E204" s="191"/>
    </row>
    <row r="205" spans="1:5" ht="15.75" customHeight="1" x14ac:dyDescent="0.25">
      <c r="A205" s="120"/>
      <c r="B205" s="120"/>
      <c r="C205" s="120"/>
      <c r="D205" s="191"/>
      <c r="E205" s="191"/>
    </row>
    <row r="206" spans="1:5" ht="15.75" customHeight="1" x14ac:dyDescent="0.25">
      <c r="A206" s="120"/>
      <c r="B206" s="120"/>
      <c r="C206" s="120"/>
      <c r="D206" s="191"/>
      <c r="E206" s="191"/>
    </row>
    <row r="207" spans="1:5" ht="15.75" customHeight="1" x14ac:dyDescent="0.25">
      <c r="A207" s="120"/>
      <c r="B207" s="120"/>
      <c r="C207" s="120"/>
      <c r="D207" s="191"/>
      <c r="E207" s="191"/>
    </row>
    <row r="208" spans="1:5" ht="15.75" customHeight="1" x14ac:dyDescent="0.25">
      <c r="A208" s="120"/>
      <c r="B208" s="120"/>
      <c r="C208" s="120"/>
      <c r="D208" s="191"/>
      <c r="E208" s="191"/>
    </row>
    <row r="209" spans="1:5" ht="15.75" customHeight="1" x14ac:dyDescent="0.25">
      <c r="A209" s="120"/>
      <c r="B209" s="120"/>
      <c r="C209" s="120"/>
      <c r="D209" s="191"/>
      <c r="E209" s="191"/>
    </row>
    <row r="210" spans="1:5" ht="15.75" customHeight="1" x14ac:dyDescent="0.25">
      <c r="A210" s="120"/>
      <c r="B210" s="120"/>
      <c r="C210" s="120"/>
      <c r="D210" s="191"/>
      <c r="E210" s="191"/>
    </row>
    <row r="211" spans="1:5" ht="15.75" customHeight="1" x14ac:dyDescent="0.25">
      <c r="A211" s="120"/>
      <c r="B211" s="120"/>
      <c r="C211" s="120"/>
      <c r="D211" s="191"/>
      <c r="E211" s="191"/>
    </row>
    <row r="212" spans="1:5" ht="15.75" customHeight="1" x14ac:dyDescent="0.25">
      <c r="A212" s="120"/>
      <c r="B212" s="120"/>
      <c r="C212" s="120"/>
      <c r="D212" s="191"/>
      <c r="E212" s="191"/>
    </row>
    <row r="213" spans="1:5" ht="15.75" customHeight="1" x14ac:dyDescent="0.25">
      <c r="A213" s="120"/>
      <c r="B213" s="120"/>
      <c r="C213" s="120"/>
      <c r="D213" s="191"/>
      <c r="E213" s="191"/>
    </row>
    <row r="214" spans="1:5" ht="15.75" customHeight="1" x14ac:dyDescent="0.25">
      <c r="A214" s="120"/>
      <c r="B214" s="120"/>
      <c r="C214" s="120"/>
      <c r="D214" s="191"/>
      <c r="E214" s="191"/>
    </row>
    <row r="215" spans="1:5" ht="15.75" customHeight="1" x14ac:dyDescent="0.25">
      <c r="A215" s="120"/>
      <c r="B215" s="120"/>
      <c r="C215" s="120"/>
      <c r="D215" s="191"/>
      <c r="E215" s="191"/>
    </row>
    <row r="216" spans="1:5" ht="15.75" customHeight="1" x14ac:dyDescent="0.25">
      <c r="A216" s="120"/>
      <c r="B216" s="120"/>
      <c r="C216" s="120"/>
      <c r="D216" s="191"/>
      <c r="E216" s="191"/>
    </row>
    <row r="217" spans="1:5" ht="15.75" customHeight="1" x14ac:dyDescent="0.25">
      <c r="A217" s="120"/>
      <c r="B217" s="120"/>
      <c r="C217" s="120"/>
      <c r="D217" s="191"/>
      <c r="E217" s="191"/>
    </row>
    <row r="218" spans="1:5" ht="15.75" customHeight="1" x14ac:dyDescent="0.25">
      <c r="A218" s="120"/>
      <c r="B218" s="120"/>
      <c r="C218" s="120"/>
      <c r="D218" s="191"/>
      <c r="E218" s="191"/>
    </row>
    <row r="219" spans="1:5" ht="15.75" customHeight="1" x14ac:dyDescent="0.25">
      <c r="A219" s="120"/>
      <c r="B219" s="120"/>
      <c r="C219" s="120"/>
      <c r="D219" s="191"/>
      <c r="E219" s="191"/>
    </row>
    <row r="220" spans="1:5" ht="15.75" customHeight="1" x14ac:dyDescent="0.25">
      <c r="A220" s="120"/>
      <c r="B220" s="120"/>
      <c r="C220" s="120"/>
      <c r="D220" s="191"/>
      <c r="E220" s="191"/>
    </row>
    <row r="221" spans="1:5" ht="15.75" customHeight="1" x14ac:dyDescent="0.25">
      <c r="A221" s="120"/>
      <c r="B221" s="120"/>
      <c r="C221" s="120"/>
      <c r="D221" s="191"/>
      <c r="E221" s="191"/>
    </row>
    <row r="222" spans="1:5" ht="15.75" customHeight="1" x14ac:dyDescent="0.25">
      <c r="A222" s="120"/>
      <c r="B222" s="120"/>
      <c r="C222" s="120"/>
      <c r="D222" s="191"/>
      <c r="E222" s="191"/>
    </row>
    <row r="223" spans="1:5" ht="15.75" customHeight="1" x14ac:dyDescent="0.25">
      <c r="A223" s="120"/>
      <c r="B223" s="120"/>
      <c r="C223" s="120"/>
      <c r="D223" s="191"/>
      <c r="E223" s="191"/>
    </row>
    <row r="224" spans="1:5" ht="15.75" customHeight="1" x14ac:dyDescent="0.25">
      <c r="A224" s="120"/>
      <c r="B224" s="120"/>
      <c r="C224" s="120"/>
      <c r="D224" s="191"/>
      <c r="E224" s="191"/>
    </row>
    <row r="225" spans="1:5" ht="15.75" customHeight="1" x14ac:dyDescent="0.25">
      <c r="A225" s="120"/>
      <c r="B225" s="120"/>
      <c r="C225" s="120"/>
      <c r="D225" s="191"/>
      <c r="E225" s="191"/>
    </row>
    <row r="226" spans="1:5" ht="15.75" customHeight="1" x14ac:dyDescent="0.25">
      <c r="A226" s="120"/>
      <c r="B226" s="120"/>
      <c r="C226" s="120"/>
      <c r="D226" s="191"/>
      <c r="E226" s="191"/>
    </row>
    <row r="227" spans="1:5" ht="15.75" customHeight="1" x14ac:dyDescent="0.25">
      <c r="A227" s="120"/>
      <c r="B227" s="120"/>
      <c r="C227" s="120"/>
      <c r="D227" s="191"/>
      <c r="E227" s="191"/>
    </row>
    <row r="228" spans="1:5" ht="15.75" customHeight="1" x14ac:dyDescent="0.25">
      <c r="A228" s="120"/>
      <c r="B228" s="120"/>
      <c r="C228" s="120"/>
      <c r="D228" s="191"/>
      <c r="E228" s="191"/>
    </row>
    <row r="229" spans="1:5" ht="15.75" customHeight="1" x14ac:dyDescent="0.25">
      <c r="A229" s="120"/>
      <c r="B229" s="120"/>
      <c r="C229" s="120"/>
      <c r="D229" s="191"/>
      <c r="E229" s="191"/>
    </row>
    <row r="230" spans="1:5" ht="15.75" customHeight="1" x14ac:dyDescent="0.25">
      <c r="A230" s="120"/>
      <c r="B230" s="120"/>
      <c r="C230" s="120"/>
      <c r="D230" s="191"/>
      <c r="E230" s="191"/>
    </row>
    <row r="231" spans="1:5" ht="15.75" customHeight="1" x14ac:dyDescent="0.25">
      <c r="A231" s="120"/>
      <c r="B231" s="120"/>
      <c r="C231" s="120"/>
      <c r="D231" s="191"/>
      <c r="E231" s="191"/>
    </row>
    <row r="232" spans="1:5" ht="15.75" customHeight="1" x14ac:dyDescent="0.25">
      <c r="A232" s="120"/>
      <c r="B232" s="120"/>
      <c r="C232" s="120"/>
      <c r="D232" s="191"/>
      <c r="E232" s="191"/>
    </row>
    <row r="233" spans="1:5" ht="15.75" customHeight="1" x14ac:dyDescent="0.25">
      <c r="A233" s="120"/>
      <c r="B233" s="120"/>
      <c r="C233" s="120"/>
      <c r="D233" s="191"/>
      <c r="E233" s="191"/>
    </row>
    <row r="234" spans="1:5" ht="15.75" customHeight="1" x14ac:dyDescent="0.25">
      <c r="A234" s="120"/>
      <c r="B234" s="120"/>
      <c r="C234" s="120"/>
      <c r="D234" s="191"/>
      <c r="E234" s="191"/>
    </row>
    <row r="235" spans="1:5" ht="15.75" customHeight="1" x14ac:dyDescent="0.25">
      <c r="A235" s="120"/>
      <c r="B235" s="120"/>
      <c r="C235" s="120"/>
      <c r="D235" s="191"/>
      <c r="E235" s="191"/>
    </row>
    <row r="236" spans="1:5" ht="15.75" customHeight="1" x14ac:dyDescent="0.25">
      <c r="A236" s="120"/>
      <c r="B236" s="120"/>
      <c r="C236" s="120"/>
      <c r="D236" s="191"/>
      <c r="E236" s="191"/>
    </row>
    <row r="237" spans="1:5" ht="15.75" customHeight="1" x14ac:dyDescent="0.25">
      <c r="A237" s="120"/>
      <c r="B237" s="120"/>
      <c r="C237" s="120"/>
      <c r="D237" s="191"/>
      <c r="E237" s="191"/>
    </row>
    <row r="238" spans="1:5" ht="15.75" customHeight="1" x14ac:dyDescent="0.25">
      <c r="A238" s="120"/>
      <c r="B238" s="120"/>
      <c r="C238" s="120"/>
      <c r="D238" s="191"/>
      <c r="E238" s="191"/>
    </row>
    <row r="239" spans="1:5" ht="15.75" customHeight="1" x14ac:dyDescent="0.25">
      <c r="A239" s="120"/>
      <c r="B239" s="120"/>
      <c r="C239" s="120"/>
      <c r="D239" s="191"/>
      <c r="E239" s="191"/>
    </row>
    <row r="240" spans="1:5" ht="15.75" customHeight="1" x14ac:dyDescent="0.25">
      <c r="A240" s="120"/>
      <c r="B240" s="120"/>
      <c r="C240" s="120"/>
      <c r="D240" s="191"/>
      <c r="E240" s="191"/>
    </row>
    <row r="241" spans="1:5" ht="15.75" customHeight="1" x14ac:dyDescent="0.25">
      <c r="A241" s="120"/>
      <c r="B241" s="120"/>
      <c r="C241" s="120"/>
      <c r="D241" s="191"/>
      <c r="E241" s="191"/>
    </row>
    <row r="242" spans="1:5" ht="15.75" customHeight="1" x14ac:dyDescent="0.25">
      <c r="A242" s="120"/>
      <c r="B242" s="120"/>
      <c r="C242" s="120"/>
      <c r="D242" s="191"/>
      <c r="E242" s="191"/>
    </row>
    <row r="243" spans="1:5" ht="15.75" customHeight="1" x14ac:dyDescent="0.25">
      <c r="A243" s="120"/>
      <c r="B243" s="120"/>
      <c r="C243" s="120"/>
      <c r="D243" s="191"/>
      <c r="E243" s="191"/>
    </row>
    <row r="244" spans="1:5" ht="15.75" customHeight="1" x14ac:dyDescent="0.25">
      <c r="A244" s="120"/>
      <c r="B244" s="120"/>
      <c r="C244" s="120"/>
      <c r="D244" s="191"/>
      <c r="E244" s="191"/>
    </row>
    <row r="245" spans="1:5" ht="15.75" customHeight="1" x14ac:dyDescent="0.25">
      <c r="A245" s="120"/>
      <c r="B245" s="120"/>
      <c r="C245" s="120"/>
      <c r="D245" s="191"/>
      <c r="E245" s="191"/>
    </row>
    <row r="246" spans="1:5" ht="15.75" customHeight="1" x14ac:dyDescent="0.25">
      <c r="A246" s="120"/>
      <c r="B246" s="120"/>
      <c r="C246" s="120"/>
      <c r="D246" s="191"/>
      <c r="E246" s="191"/>
    </row>
    <row r="247" spans="1:5" ht="15.75" customHeight="1" x14ac:dyDescent="0.25">
      <c r="A247" s="120"/>
      <c r="B247" s="120"/>
      <c r="C247" s="120"/>
      <c r="D247" s="191"/>
      <c r="E247" s="191"/>
    </row>
    <row r="248" spans="1:5" ht="15.75" customHeight="1" x14ac:dyDescent="0.25">
      <c r="A248" s="120"/>
      <c r="B248" s="120"/>
      <c r="C248" s="120"/>
      <c r="D248" s="191"/>
      <c r="E248" s="191"/>
    </row>
    <row r="249" spans="1:5" ht="15.75" customHeight="1" x14ac:dyDescent="0.25">
      <c r="A249" s="120"/>
      <c r="B249" s="120"/>
      <c r="C249" s="120"/>
      <c r="D249" s="191"/>
      <c r="E249" s="191"/>
    </row>
    <row r="250" spans="1:5" ht="15.75" customHeight="1" x14ac:dyDescent="0.25">
      <c r="A250" s="120"/>
      <c r="B250" s="120"/>
      <c r="C250" s="120"/>
      <c r="D250" s="191"/>
      <c r="E250" s="191"/>
    </row>
    <row r="251" spans="1:5" ht="15.75" customHeight="1" x14ac:dyDescent="0.25">
      <c r="A251" s="120"/>
      <c r="B251" s="120"/>
      <c r="C251" s="120"/>
      <c r="D251" s="191"/>
      <c r="E251" s="191"/>
    </row>
    <row r="252" spans="1:5" ht="15.75" customHeight="1" x14ac:dyDescent="0.25">
      <c r="A252" s="120"/>
      <c r="B252" s="120"/>
      <c r="C252" s="120"/>
      <c r="D252" s="191"/>
      <c r="E252" s="191"/>
    </row>
    <row r="253" spans="1:5" ht="15.75" customHeight="1" x14ac:dyDescent="0.25">
      <c r="A253" s="120"/>
      <c r="B253" s="120"/>
      <c r="C253" s="120"/>
      <c r="D253" s="191"/>
      <c r="E253" s="191"/>
    </row>
    <row r="254" spans="1:5" ht="15.75" customHeight="1" x14ac:dyDescent="0.25">
      <c r="A254" s="120"/>
      <c r="B254" s="120"/>
      <c r="C254" s="120"/>
      <c r="D254" s="191"/>
      <c r="E254" s="191"/>
    </row>
    <row r="255" spans="1:5" ht="15.75" customHeight="1" x14ac:dyDescent="0.25">
      <c r="A255" s="120"/>
      <c r="B255" s="120"/>
      <c r="C255" s="120"/>
      <c r="D255" s="191"/>
      <c r="E255" s="191"/>
    </row>
    <row r="256" spans="1:5" ht="15.75" customHeight="1" x14ac:dyDescent="0.25">
      <c r="A256" s="120"/>
      <c r="B256" s="120"/>
      <c r="C256" s="120"/>
      <c r="D256" s="191"/>
      <c r="E256" s="191"/>
    </row>
    <row r="257" spans="1:5" ht="15.75" customHeight="1" x14ac:dyDescent="0.25">
      <c r="A257" s="120"/>
      <c r="B257" s="120"/>
      <c r="C257" s="120"/>
      <c r="D257" s="191"/>
      <c r="E257" s="191"/>
    </row>
    <row r="258" spans="1:5" ht="15.75" customHeight="1" x14ac:dyDescent="0.25">
      <c r="A258" s="120"/>
      <c r="B258" s="120"/>
      <c r="C258" s="120"/>
      <c r="D258" s="191"/>
      <c r="E258" s="191"/>
    </row>
    <row r="259" spans="1:5" ht="15.75" customHeight="1" x14ac:dyDescent="0.25">
      <c r="A259" s="120"/>
      <c r="B259" s="120"/>
      <c r="C259" s="120"/>
      <c r="D259" s="191"/>
      <c r="E259" s="191"/>
    </row>
    <row r="260" spans="1:5" ht="15.75" customHeight="1" x14ac:dyDescent="0.25">
      <c r="A260" s="120"/>
      <c r="B260" s="120"/>
      <c r="C260" s="120"/>
      <c r="D260" s="191"/>
      <c r="E260" s="191"/>
    </row>
    <row r="261" spans="1:5" ht="15.75" customHeight="1" x14ac:dyDescent="0.25">
      <c r="A261" s="120"/>
      <c r="B261" s="120"/>
      <c r="C261" s="120"/>
      <c r="D261" s="191"/>
      <c r="E261" s="191"/>
    </row>
    <row r="262" spans="1:5" ht="15.75" customHeight="1" x14ac:dyDescent="0.25">
      <c r="A262" s="120"/>
      <c r="B262" s="120"/>
      <c r="C262" s="120"/>
      <c r="D262" s="191"/>
      <c r="E262" s="191"/>
    </row>
    <row r="263" spans="1:5" ht="15.75" customHeight="1" x14ac:dyDescent="0.25">
      <c r="A263" s="120"/>
      <c r="B263" s="120"/>
      <c r="C263" s="120"/>
      <c r="D263" s="191"/>
      <c r="E263" s="191"/>
    </row>
    <row r="264" spans="1:5" ht="15.75" customHeight="1" x14ac:dyDescent="0.25">
      <c r="A264" s="120"/>
      <c r="B264" s="120"/>
      <c r="C264" s="120"/>
      <c r="D264" s="191"/>
      <c r="E264" s="191"/>
    </row>
    <row r="265" spans="1:5" ht="15.75" customHeight="1" x14ac:dyDescent="0.25">
      <c r="A265" s="120"/>
      <c r="B265" s="120"/>
      <c r="C265" s="120"/>
      <c r="D265" s="191"/>
      <c r="E265" s="191"/>
    </row>
    <row r="266" spans="1:5" ht="15.75" customHeight="1" x14ac:dyDescent="0.25">
      <c r="A266" s="120"/>
      <c r="B266" s="120"/>
      <c r="C266" s="120"/>
      <c r="D266" s="191"/>
      <c r="E266" s="191"/>
    </row>
    <row r="267" spans="1:5" ht="15.75" customHeight="1" x14ac:dyDescent="0.25">
      <c r="A267" s="120"/>
      <c r="B267" s="120"/>
      <c r="C267" s="120"/>
      <c r="D267" s="191"/>
      <c r="E267" s="191"/>
    </row>
    <row r="268" spans="1:5" ht="15.75" customHeight="1" x14ac:dyDescent="0.25">
      <c r="A268" s="120"/>
      <c r="B268" s="120"/>
      <c r="C268" s="120"/>
      <c r="D268" s="191"/>
      <c r="E268" s="191"/>
    </row>
    <row r="269" spans="1:5" ht="15.75" customHeight="1" x14ac:dyDescent="0.25">
      <c r="A269" s="120"/>
      <c r="B269" s="120"/>
      <c r="C269" s="120"/>
      <c r="D269" s="191"/>
      <c r="E269" s="191"/>
    </row>
    <row r="270" spans="1:5" ht="15.75" customHeight="1" x14ac:dyDescent="0.25">
      <c r="A270" s="120"/>
      <c r="B270" s="120"/>
      <c r="C270" s="120"/>
      <c r="D270" s="191"/>
      <c r="E270" s="191"/>
    </row>
    <row r="271" spans="1:5" ht="15.75" customHeight="1" x14ac:dyDescent="0.25">
      <c r="A271" s="120"/>
      <c r="B271" s="120"/>
      <c r="C271" s="120"/>
      <c r="D271" s="191"/>
      <c r="E271" s="191"/>
    </row>
    <row r="272" spans="1:5" ht="15.75" customHeight="1" x14ac:dyDescent="0.25">
      <c r="A272" s="120"/>
      <c r="B272" s="120"/>
      <c r="C272" s="120"/>
      <c r="D272" s="191"/>
      <c r="E272" s="191"/>
    </row>
    <row r="273" spans="1:5" ht="15.75" customHeight="1" x14ac:dyDescent="0.25">
      <c r="A273" s="120"/>
      <c r="B273" s="120"/>
      <c r="C273" s="120"/>
      <c r="D273" s="191"/>
      <c r="E273" s="191"/>
    </row>
    <row r="274" spans="1:5" ht="15.75" customHeight="1" x14ac:dyDescent="0.25">
      <c r="A274" s="120"/>
      <c r="B274" s="120"/>
      <c r="C274" s="120"/>
      <c r="D274" s="191"/>
      <c r="E274" s="191"/>
    </row>
    <row r="275" spans="1:5" ht="15.75" customHeight="1" x14ac:dyDescent="0.25">
      <c r="A275" s="120"/>
      <c r="B275" s="120"/>
      <c r="C275" s="120"/>
      <c r="D275" s="191"/>
      <c r="E275" s="191"/>
    </row>
    <row r="276" spans="1:5" ht="15.75" customHeight="1" x14ac:dyDescent="0.25">
      <c r="A276" s="120"/>
      <c r="B276" s="120"/>
      <c r="C276" s="120"/>
      <c r="D276" s="191"/>
      <c r="E276" s="191"/>
    </row>
    <row r="277" spans="1:5" ht="15.75" customHeight="1" x14ac:dyDescent="0.25">
      <c r="A277" s="120"/>
      <c r="B277" s="120"/>
      <c r="C277" s="120"/>
      <c r="D277" s="191"/>
      <c r="E277" s="191"/>
    </row>
    <row r="278" spans="1:5" ht="15.75" customHeight="1" x14ac:dyDescent="0.25">
      <c r="A278" s="120"/>
      <c r="B278" s="120"/>
      <c r="C278" s="120"/>
      <c r="D278" s="191"/>
      <c r="E278" s="191"/>
    </row>
    <row r="279" spans="1:5" ht="15.75" customHeight="1" x14ac:dyDescent="0.25">
      <c r="A279" s="120"/>
      <c r="B279" s="120"/>
      <c r="C279" s="120"/>
      <c r="D279" s="191"/>
      <c r="E279" s="191"/>
    </row>
    <row r="280" spans="1:5" ht="15.75" customHeight="1" x14ac:dyDescent="0.25">
      <c r="A280" s="120"/>
      <c r="B280" s="120"/>
      <c r="C280" s="120"/>
      <c r="D280" s="191"/>
      <c r="E280" s="191"/>
    </row>
    <row r="281" spans="1:5" ht="15.75" customHeight="1" x14ac:dyDescent="0.25">
      <c r="A281" s="120"/>
      <c r="B281" s="120"/>
      <c r="C281" s="120"/>
      <c r="D281" s="191"/>
      <c r="E281" s="191"/>
    </row>
    <row r="282" spans="1:5" ht="15.75" customHeight="1" x14ac:dyDescent="0.25">
      <c r="A282" s="120"/>
      <c r="B282" s="120"/>
      <c r="C282" s="120"/>
      <c r="D282" s="191"/>
      <c r="E282" s="191"/>
    </row>
    <row r="283" spans="1:5" ht="15.75" customHeight="1" x14ac:dyDescent="0.25">
      <c r="A283" s="120"/>
      <c r="B283" s="120"/>
      <c r="C283" s="120"/>
      <c r="D283" s="191"/>
      <c r="E283" s="191"/>
    </row>
    <row r="284" spans="1:5" ht="15.75" customHeight="1" x14ac:dyDescent="0.25">
      <c r="A284" s="120"/>
      <c r="B284" s="120"/>
      <c r="C284" s="120"/>
      <c r="D284" s="191"/>
      <c r="E284" s="191"/>
    </row>
    <row r="285" spans="1:5" ht="15.75" customHeight="1" x14ac:dyDescent="0.25">
      <c r="A285" s="120"/>
      <c r="B285" s="120"/>
      <c r="C285" s="120"/>
      <c r="D285" s="191"/>
      <c r="E285" s="191"/>
    </row>
    <row r="286" spans="1:5" ht="15.75" customHeight="1" x14ac:dyDescent="0.25">
      <c r="A286" s="120"/>
      <c r="B286" s="120"/>
      <c r="C286" s="120"/>
      <c r="D286" s="191"/>
      <c r="E286" s="191"/>
    </row>
    <row r="287" spans="1:5" ht="15.75" customHeight="1" x14ac:dyDescent="0.25">
      <c r="A287" s="120"/>
      <c r="B287" s="120"/>
      <c r="C287" s="120"/>
      <c r="D287" s="191"/>
      <c r="E287" s="191"/>
    </row>
    <row r="288" spans="1:5" ht="15.75" customHeight="1" x14ac:dyDescent="0.25">
      <c r="A288" s="120"/>
      <c r="B288" s="120"/>
      <c r="C288" s="120"/>
      <c r="D288" s="191"/>
      <c r="E288" s="191"/>
    </row>
    <row r="289" spans="1:5" ht="15.75" customHeight="1" x14ac:dyDescent="0.25">
      <c r="A289" s="120"/>
      <c r="B289" s="120"/>
      <c r="C289" s="120"/>
      <c r="D289" s="191"/>
      <c r="E289" s="191"/>
    </row>
    <row r="290" spans="1:5" ht="15.75" customHeight="1" x14ac:dyDescent="0.25">
      <c r="A290" s="120"/>
      <c r="B290" s="120"/>
      <c r="C290" s="120"/>
      <c r="D290" s="191"/>
      <c r="E290" s="191"/>
    </row>
    <row r="291" spans="1:5" ht="15.75" customHeight="1" x14ac:dyDescent="0.25">
      <c r="A291" s="120"/>
      <c r="B291" s="120"/>
      <c r="C291" s="120"/>
      <c r="D291" s="191"/>
      <c r="E291" s="191"/>
    </row>
    <row r="292" spans="1:5" ht="15.75" customHeight="1" x14ac:dyDescent="0.25">
      <c r="A292" s="120"/>
      <c r="B292" s="120"/>
      <c r="C292" s="120"/>
      <c r="D292" s="191"/>
      <c r="E292" s="191"/>
    </row>
    <row r="293" spans="1:5" ht="15.75" customHeight="1" x14ac:dyDescent="0.25">
      <c r="A293" s="120"/>
      <c r="B293" s="120"/>
      <c r="C293" s="120"/>
      <c r="D293" s="191"/>
      <c r="E293" s="191"/>
    </row>
    <row r="294" spans="1:5" ht="15.75" customHeight="1" x14ac:dyDescent="0.25">
      <c r="A294" s="120"/>
      <c r="B294" s="120"/>
      <c r="C294" s="120"/>
      <c r="D294" s="191"/>
      <c r="E294" s="191"/>
    </row>
    <row r="295" spans="1:5" ht="15.75" customHeight="1" x14ac:dyDescent="0.25">
      <c r="A295" s="120"/>
      <c r="B295" s="120"/>
      <c r="C295" s="120"/>
      <c r="D295" s="191"/>
      <c r="E295" s="191"/>
    </row>
    <row r="296" spans="1:5" ht="15.75" customHeight="1" x14ac:dyDescent="0.25">
      <c r="A296" s="120"/>
      <c r="B296" s="120"/>
      <c r="C296" s="120"/>
      <c r="D296" s="191"/>
      <c r="E296" s="191"/>
    </row>
    <row r="297" spans="1:5" ht="15.75" customHeight="1" x14ac:dyDescent="0.25">
      <c r="A297" s="120"/>
      <c r="B297" s="120"/>
      <c r="C297" s="120"/>
      <c r="D297" s="191"/>
      <c r="E297" s="191"/>
    </row>
    <row r="298" spans="1:5" ht="15.75" customHeight="1" x14ac:dyDescent="0.25">
      <c r="A298" s="120"/>
      <c r="B298" s="120"/>
      <c r="C298" s="120"/>
      <c r="D298" s="191"/>
      <c r="E298" s="191"/>
    </row>
    <row r="299" spans="1:5" ht="15.75" customHeight="1" x14ac:dyDescent="0.25">
      <c r="A299" s="120"/>
      <c r="B299" s="120"/>
      <c r="C299" s="120"/>
      <c r="D299" s="191"/>
      <c r="E299" s="191"/>
    </row>
    <row r="300" spans="1:5" ht="15.75" customHeight="1" x14ac:dyDescent="0.25">
      <c r="A300" s="120"/>
      <c r="B300" s="120"/>
      <c r="C300" s="120"/>
      <c r="D300" s="191"/>
      <c r="E300" s="191"/>
    </row>
    <row r="301" spans="1:5" ht="15.75" customHeight="1" x14ac:dyDescent="0.25">
      <c r="A301" s="120"/>
      <c r="B301" s="120"/>
      <c r="C301" s="120"/>
      <c r="D301" s="191"/>
      <c r="E301" s="191"/>
    </row>
    <row r="302" spans="1:5" ht="15.75" customHeight="1" x14ac:dyDescent="0.25">
      <c r="A302" s="120"/>
      <c r="B302" s="120"/>
      <c r="C302" s="120"/>
      <c r="D302" s="191"/>
      <c r="E302" s="191"/>
    </row>
    <row r="303" spans="1:5" ht="15.75" customHeight="1" x14ac:dyDescent="0.25">
      <c r="A303" s="120"/>
      <c r="B303" s="120"/>
      <c r="C303" s="120"/>
      <c r="D303" s="191"/>
      <c r="E303" s="191"/>
    </row>
    <row r="304" spans="1:5" ht="15.75" customHeight="1" x14ac:dyDescent="0.25">
      <c r="A304" s="120"/>
      <c r="B304" s="120"/>
      <c r="C304" s="120"/>
      <c r="D304" s="191"/>
      <c r="E304" s="191"/>
    </row>
    <row r="305" spans="1:5" ht="15.75" customHeight="1" x14ac:dyDescent="0.25">
      <c r="A305" s="120"/>
      <c r="B305" s="120"/>
      <c r="C305" s="120"/>
      <c r="D305" s="191"/>
      <c r="E305" s="191"/>
    </row>
    <row r="306" spans="1:5" ht="15.75" customHeight="1" x14ac:dyDescent="0.25">
      <c r="A306" s="120"/>
      <c r="B306" s="120"/>
      <c r="C306" s="120"/>
      <c r="D306" s="191"/>
      <c r="E306" s="191"/>
    </row>
    <row r="307" spans="1:5" ht="15.75" customHeight="1" x14ac:dyDescent="0.25">
      <c r="A307" s="120"/>
      <c r="B307" s="120"/>
      <c r="C307" s="120"/>
      <c r="D307" s="191"/>
      <c r="E307" s="191"/>
    </row>
    <row r="308" spans="1:5" ht="15.75" customHeight="1" x14ac:dyDescent="0.25">
      <c r="A308" s="120"/>
      <c r="B308" s="120"/>
      <c r="C308" s="120"/>
      <c r="D308" s="191"/>
      <c r="E308" s="191"/>
    </row>
    <row r="309" spans="1:5" ht="15.75" customHeight="1" x14ac:dyDescent="0.25">
      <c r="A309" s="120"/>
      <c r="B309" s="120"/>
      <c r="C309" s="120"/>
      <c r="D309" s="191"/>
      <c r="E309" s="191"/>
    </row>
    <row r="310" spans="1:5" ht="15.75" customHeight="1" x14ac:dyDescent="0.25">
      <c r="A310" s="120"/>
      <c r="B310" s="120"/>
      <c r="C310" s="120"/>
      <c r="D310" s="191"/>
      <c r="E310" s="191"/>
    </row>
    <row r="311" spans="1:5" ht="15.75" customHeight="1" x14ac:dyDescent="0.25">
      <c r="A311" s="120"/>
      <c r="B311" s="120"/>
      <c r="C311" s="120"/>
      <c r="D311" s="191"/>
      <c r="E311" s="191"/>
    </row>
    <row r="312" spans="1:5" ht="15.75" customHeight="1" x14ac:dyDescent="0.25">
      <c r="A312" s="120"/>
      <c r="B312" s="120"/>
      <c r="C312" s="120"/>
      <c r="D312" s="191"/>
      <c r="E312" s="191"/>
    </row>
    <row r="313" spans="1:5" ht="15.75" customHeight="1" x14ac:dyDescent="0.25">
      <c r="A313" s="120"/>
      <c r="B313" s="120"/>
      <c r="C313" s="120"/>
      <c r="D313" s="191"/>
      <c r="E313" s="191"/>
    </row>
    <row r="314" spans="1:5" ht="15.75" customHeight="1" x14ac:dyDescent="0.25">
      <c r="A314" s="120"/>
      <c r="B314" s="120"/>
      <c r="C314" s="120"/>
      <c r="D314" s="191"/>
      <c r="E314" s="191"/>
    </row>
    <row r="315" spans="1:5" ht="15.75" customHeight="1" x14ac:dyDescent="0.25">
      <c r="A315" s="120"/>
      <c r="B315" s="120"/>
      <c r="C315" s="120"/>
      <c r="D315" s="191"/>
      <c r="E315" s="191"/>
    </row>
    <row r="316" spans="1:5" ht="15.75" customHeight="1" x14ac:dyDescent="0.25">
      <c r="A316" s="120"/>
      <c r="B316" s="120"/>
      <c r="C316" s="120"/>
      <c r="D316" s="191"/>
      <c r="E316" s="191"/>
    </row>
    <row r="317" spans="1:5" ht="15.75" customHeight="1" x14ac:dyDescent="0.25">
      <c r="A317" s="120"/>
      <c r="B317" s="120"/>
      <c r="C317" s="120"/>
      <c r="D317" s="191"/>
      <c r="E317" s="191"/>
    </row>
    <row r="318" spans="1:5" ht="15.75" customHeight="1" x14ac:dyDescent="0.25">
      <c r="A318" s="120"/>
      <c r="B318" s="120"/>
      <c r="C318" s="120"/>
      <c r="D318" s="191"/>
      <c r="E318" s="191"/>
    </row>
    <row r="319" spans="1:5" ht="15.75" customHeight="1" x14ac:dyDescent="0.25">
      <c r="A319" s="120"/>
      <c r="B319" s="120"/>
      <c r="C319" s="120"/>
      <c r="D319" s="191"/>
      <c r="E319" s="191"/>
    </row>
    <row r="320" spans="1:5" ht="15.75" customHeight="1" x14ac:dyDescent="0.25">
      <c r="A320" s="120"/>
      <c r="B320" s="120"/>
      <c r="C320" s="120"/>
      <c r="D320" s="191"/>
      <c r="E320" s="191"/>
    </row>
    <row r="321" spans="1:5" ht="15.75" customHeight="1" x14ac:dyDescent="0.25">
      <c r="A321" s="120"/>
      <c r="B321" s="120"/>
      <c r="C321" s="120"/>
      <c r="D321" s="191"/>
      <c r="E321" s="191"/>
    </row>
    <row r="322" spans="1:5" ht="15.75" customHeight="1" x14ac:dyDescent="0.25">
      <c r="A322" s="120"/>
      <c r="B322" s="120"/>
      <c r="C322" s="120"/>
      <c r="D322" s="191"/>
      <c r="E322" s="191"/>
    </row>
    <row r="323" spans="1:5" ht="15.75" customHeight="1" x14ac:dyDescent="0.25">
      <c r="A323" s="120"/>
      <c r="B323" s="120"/>
      <c r="C323" s="120"/>
      <c r="D323" s="191"/>
      <c r="E323" s="191"/>
    </row>
    <row r="324" spans="1:5" ht="15.75" customHeight="1" x14ac:dyDescent="0.25">
      <c r="A324" s="120"/>
      <c r="B324" s="120"/>
      <c r="C324" s="120"/>
      <c r="D324" s="191"/>
      <c r="E324" s="191"/>
    </row>
    <row r="325" spans="1:5" ht="15.75" customHeight="1" x14ac:dyDescent="0.25">
      <c r="A325" s="120"/>
      <c r="B325" s="120"/>
      <c r="C325" s="120"/>
      <c r="D325" s="191"/>
      <c r="E325" s="191"/>
    </row>
    <row r="326" spans="1:5" ht="15.75" customHeight="1" x14ac:dyDescent="0.25">
      <c r="A326" s="120"/>
      <c r="B326" s="120"/>
      <c r="C326" s="120"/>
      <c r="D326" s="191"/>
      <c r="E326" s="191"/>
    </row>
    <row r="327" spans="1:5" ht="15.75" customHeight="1" x14ac:dyDescent="0.25">
      <c r="A327" s="120"/>
      <c r="B327" s="120"/>
      <c r="C327" s="120"/>
      <c r="D327" s="191"/>
      <c r="E327" s="191"/>
    </row>
    <row r="328" spans="1:5" ht="15.75" customHeight="1" x14ac:dyDescent="0.25">
      <c r="A328" s="120"/>
      <c r="B328" s="120"/>
      <c r="C328" s="120"/>
      <c r="D328" s="191"/>
      <c r="E328" s="191"/>
    </row>
    <row r="329" spans="1:5" ht="15.75" customHeight="1" x14ac:dyDescent="0.25">
      <c r="A329" s="120"/>
      <c r="B329" s="120"/>
      <c r="C329" s="120"/>
      <c r="D329" s="191"/>
      <c r="E329" s="191"/>
    </row>
    <row r="330" spans="1:5" ht="15.75" customHeight="1" x14ac:dyDescent="0.25">
      <c r="A330" s="120"/>
      <c r="B330" s="120"/>
      <c r="C330" s="120"/>
      <c r="D330" s="191"/>
      <c r="E330" s="191"/>
    </row>
    <row r="331" spans="1:5" ht="15.75" customHeight="1" x14ac:dyDescent="0.25">
      <c r="A331" s="120"/>
      <c r="B331" s="120"/>
      <c r="C331" s="120"/>
      <c r="D331" s="191"/>
      <c r="E331" s="191"/>
    </row>
    <row r="332" spans="1:5" ht="15.75" customHeight="1" x14ac:dyDescent="0.25">
      <c r="A332" s="120"/>
      <c r="B332" s="120"/>
      <c r="C332" s="120"/>
      <c r="D332" s="191"/>
      <c r="E332" s="191"/>
    </row>
    <row r="333" spans="1:5" ht="15.75" customHeight="1" x14ac:dyDescent="0.25">
      <c r="A333" s="120"/>
      <c r="B333" s="120"/>
      <c r="C333" s="120"/>
      <c r="D333" s="191"/>
      <c r="E333" s="191"/>
    </row>
    <row r="334" spans="1:5" ht="15.75" customHeight="1" x14ac:dyDescent="0.25">
      <c r="A334" s="120"/>
      <c r="B334" s="120"/>
      <c r="C334" s="120"/>
      <c r="D334" s="191"/>
      <c r="E334" s="191"/>
    </row>
    <row r="335" spans="1:5" ht="15.75" customHeight="1" x14ac:dyDescent="0.25">
      <c r="A335" s="120"/>
      <c r="B335" s="120"/>
      <c r="C335" s="120"/>
      <c r="D335" s="191"/>
      <c r="E335" s="191"/>
    </row>
    <row r="336" spans="1:5" ht="15.75" customHeight="1" x14ac:dyDescent="0.25">
      <c r="A336" s="120"/>
      <c r="B336" s="120"/>
      <c r="C336" s="120"/>
      <c r="D336" s="191"/>
      <c r="E336" s="191"/>
    </row>
    <row r="337" spans="1:5" ht="15.75" customHeight="1" x14ac:dyDescent="0.25">
      <c r="A337" s="120"/>
      <c r="B337" s="120"/>
      <c r="C337" s="120"/>
      <c r="D337" s="191"/>
      <c r="E337" s="191"/>
    </row>
    <row r="338" spans="1:5" ht="15.75" customHeight="1" x14ac:dyDescent="0.25">
      <c r="A338" s="120"/>
      <c r="B338" s="120"/>
      <c r="C338" s="120"/>
      <c r="D338" s="191"/>
      <c r="E338" s="191"/>
    </row>
    <row r="339" spans="1:5" ht="15.75" customHeight="1" x14ac:dyDescent="0.25">
      <c r="A339" s="120"/>
      <c r="B339" s="120"/>
      <c r="C339" s="120"/>
      <c r="D339" s="191"/>
      <c r="E339" s="191"/>
    </row>
    <row r="340" spans="1:5" ht="15.75" customHeight="1" x14ac:dyDescent="0.25">
      <c r="A340" s="120"/>
      <c r="B340" s="120"/>
      <c r="C340" s="120"/>
      <c r="D340" s="191"/>
      <c r="E340" s="191"/>
    </row>
    <row r="341" spans="1:5" ht="15.75" customHeight="1" x14ac:dyDescent="0.25">
      <c r="A341" s="120"/>
      <c r="B341" s="120"/>
      <c r="C341" s="120"/>
      <c r="D341" s="191"/>
      <c r="E341" s="191"/>
    </row>
    <row r="342" spans="1:5" ht="15.75" customHeight="1" x14ac:dyDescent="0.25">
      <c r="A342" s="120"/>
      <c r="B342" s="120"/>
      <c r="C342" s="120"/>
      <c r="D342" s="191"/>
      <c r="E342" s="191"/>
    </row>
    <row r="343" spans="1:5" ht="15.75" customHeight="1" x14ac:dyDescent="0.25">
      <c r="A343" s="120"/>
      <c r="B343" s="120"/>
      <c r="C343" s="120"/>
      <c r="D343" s="191"/>
      <c r="E343" s="191"/>
    </row>
    <row r="344" spans="1:5" ht="15.75" customHeight="1" x14ac:dyDescent="0.25">
      <c r="A344" s="120"/>
      <c r="B344" s="120"/>
      <c r="C344" s="120"/>
      <c r="D344" s="191"/>
      <c r="E344" s="191"/>
    </row>
    <row r="345" spans="1:5" ht="15.75" customHeight="1" x14ac:dyDescent="0.25">
      <c r="A345" s="120"/>
      <c r="B345" s="120"/>
      <c r="C345" s="120"/>
      <c r="D345" s="191"/>
      <c r="E345" s="191"/>
    </row>
    <row r="346" spans="1:5" ht="15.75" customHeight="1" x14ac:dyDescent="0.25">
      <c r="A346" s="120"/>
      <c r="B346" s="120"/>
      <c r="C346" s="120"/>
      <c r="D346" s="191"/>
      <c r="E346" s="191"/>
    </row>
    <row r="347" spans="1:5" ht="15.75" customHeight="1" x14ac:dyDescent="0.25">
      <c r="A347" s="120"/>
      <c r="B347" s="120"/>
      <c r="C347" s="120"/>
      <c r="D347" s="191"/>
      <c r="E347" s="191"/>
    </row>
    <row r="348" spans="1:5" ht="15.75" customHeight="1" x14ac:dyDescent="0.25">
      <c r="A348" s="120"/>
      <c r="B348" s="120"/>
      <c r="C348" s="120"/>
      <c r="D348" s="191"/>
      <c r="E348" s="191"/>
    </row>
    <row r="349" spans="1:5" ht="15.75" customHeight="1" x14ac:dyDescent="0.25">
      <c r="A349" s="120"/>
      <c r="B349" s="120"/>
      <c r="C349" s="120"/>
      <c r="D349" s="191"/>
      <c r="E349" s="191"/>
    </row>
    <row r="350" spans="1:5" ht="15.75" customHeight="1" x14ac:dyDescent="0.25">
      <c r="A350" s="120"/>
      <c r="B350" s="120"/>
      <c r="C350" s="120"/>
      <c r="D350" s="191"/>
      <c r="E350" s="191"/>
    </row>
    <row r="351" spans="1:5" ht="15.75" customHeight="1" x14ac:dyDescent="0.25">
      <c r="A351" s="120"/>
      <c r="B351" s="120"/>
      <c r="C351" s="120"/>
      <c r="D351" s="191"/>
      <c r="E351" s="191"/>
    </row>
    <row r="352" spans="1:5" ht="15.75" customHeight="1" x14ac:dyDescent="0.25">
      <c r="A352" s="120"/>
      <c r="B352" s="120"/>
      <c r="C352" s="120"/>
      <c r="D352" s="191"/>
      <c r="E352" s="191"/>
    </row>
    <row r="353" spans="1:5" ht="15.75" customHeight="1" x14ac:dyDescent="0.25">
      <c r="A353" s="120"/>
      <c r="B353" s="120"/>
      <c r="C353" s="120"/>
      <c r="D353" s="191"/>
      <c r="E353" s="191"/>
    </row>
    <row r="354" spans="1:5" ht="15.75" customHeight="1" x14ac:dyDescent="0.25">
      <c r="A354" s="120"/>
      <c r="B354" s="120"/>
      <c r="C354" s="120"/>
      <c r="D354" s="191"/>
      <c r="E354" s="191"/>
    </row>
    <row r="355" spans="1:5" ht="15.75" customHeight="1" x14ac:dyDescent="0.25">
      <c r="A355" s="120"/>
      <c r="B355" s="120"/>
      <c r="C355" s="120"/>
      <c r="D355" s="191"/>
      <c r="E355" s="191"/>
    </row>
    <row r="356" spans="1:5" ht="15.75" customHeight="1" x14ac:dyDescent="0.25">
      <c r="A356" s="120"/>
      <c r="B356" s="120"/>
      <c r="C356" s="120"/>
      <c r="D356" s="191"/>
      <c r="E356" s="191"/>
    </row>
    <row r="357" spans="1:5" ht="15.75" customHeight="1" x14ac:dyDescent="0.25">
      <c r="A357" s="120"/>
      <c r="B357" s="120"/>
      <c r="C357" s="120"/>
      <c r="D357" s="191"/>
      <c r="E357" s="191"/>
    </row>
    <row r="358" spans="1:5" ht="15.75" customHeight="1" x14ac:dyDescent="0.25">
      <c r="A358" s="120"/>
      <c r="B358" s="120"/>
      <c r="C358" s="120"/>
      <c r="D358" s="191"/>
      <c r="E358" s="191"/>
    </row>
    <row r="359" spans="1:5" ht="15.75" customHeight="1" x14ac:dyDescent="0.25">
      <c r="A359" s="120"/>
      <c r="B359" s="120"/>
      <c r="C359" s="120"/>
      <c r="D359" s="191"/>
      <c r="E359" s="191"/>
    </row>
    <row r="360" spans="1:5" ht="15.75" customHeight="1" x14ac:dyDescent="0.25">
      <c r="A360" s="120"/>
      <c r="B360" s="120"/>
      <c r="C360" s="120"/>
      <c r="D360" s="191"/>
      <c r="E360" s="191"/>
    </row>
    <row r="361" spans="1:5" ht="15.75" customHeight="1" x14ac:dyDescent="0.25">
      <c r="A361" s="120"/>
      <c r="B361" s="120"/>
      <c r="C361" s="120"/>
      <c r="D361" s="191"/>
      <c r="E361" s="191"/>
    </row>
    <row r="362" spans="1:5" ht="15.75" customHeight="1" x14ac:dyDescent="0.25">
      <c r="A362" s="120"/>
      <c r="B362" s="120"/>
      <c r="C362" s="120"/>
      <c r="D362" s="191"/>
      <c r="E362" s="191"/>
    </row>
    <row r="363" spans="1:5" ht="15.75" customHeight="1" x14ac:dyDescent="0.25">
      <c r="A363" s="120"/>
      <c r="B363" s="120"/>
      <c r="C363" s="120"/>
      <c r="D363" s="191"/>
      <c r="E363" s="191"/>
    </row>
    <row r="364" spans="1:5" ht="15.75" customHeight="1" x14ac:dyDescent="0.25">
      <c r="A364" s="120"/>
      <c r="B364" s="120"/>
      <c r="C364" s="120"/>
      <c r="D364" s="191"/>
      <c r="E364" s="191"/>
    </row>
    <row r="365" spans="1:5" ht="15.75" customHeight="1" x14ac:dyDescent="0.25">
      <c r="A365" s="120"/>
      <c r="B365" s="120"/>
      <c r="C365" s="120"/>
      <c r="D365" s="191"/>
      <c r="E365" s="191"/>
    </row>
    <row r="366" spans="1:5" ht="15.75" customHeight="1" x14ac:dyDescent="0.25">
      <c r="A366" s="120"/>
      <c r="B366" s="120"/>
      <c r="C366" s="120"/>
      <c r="D366" s="191"/>
      <c r="E366" s="191"/>
    </row>
    <row r="367" spans="1:5" ht="15.75" customHeight="1" x14ac:dyDescent="0.25">
      <c r="A367" s="120"/>
      <c r="B367" s="120"/>
      <c r="C367" s="120"/>
      <c r="D367" s="191"/>
      <c r="E367" s="191"/>
    </row>
    <row r="368" spans="1:5" ht="15.75" customHeight="1" x14ac:dyDescent="0.25">
      <c r="A368" s="120"/>
      <c r="B368" s="120"/>
      <c r="C368" s="120"/>
      <c r="D368" s="191"/>
      <c r="E368" s="191"/>
    </row>
    <row r="369" spans="1:5" ht="15.75" customHeight="1" x14ac:dyDescent="0.25">
      <c r="A369" s="120"/>
      <c r="B369" s="120"/>
      <c r="C369" s="120"/>
      <c r="D369" s="191"/>
      <c r="E369" s="191"/>
    </row>
    <row r="370" spans="1:5" ht="15.75" customHeight="1" x14ac:dyDescent="0.25">
      <c r="A370" s="120"/>
      <c r="B370" s="120"/>
      <c r="C370" s="120"/>
      <c r="D370" s="191"/>
      <c r="E370" s="191"/>
    </row>
    <row r="371" spans="1:5" ht="15.75" customHeight="1" x14ac:dyDescent="0.25">
      <c r="A371" s="120"/>
      <c r="B371" s="120"/>
      <c r="C371" s="120"/>
      <c r="D371" s="191"/>
      <c r="E371" s="191"/>
    </row>
    <row r="372" spans="1:5" ht="15.75" customHeight="1" x14ac:dyDescent="0.25">
      <c r="A372" s="120"/>
      <c r="B372" s="120"/>
      <c r="C372" s="120"/>
      <c r="D372" s="191"/>
      <c r="E372" s="191"/>
    </row>
    <row r="373" spans="1:5" ht="15.75" customHeight="1" x14ac:dyDescent="0.25">
      <c r="A373" s="120"/>
      <c r="B373" s="120"/>
      <c r="C373" s="120"/>
      <c r="D373" s="191"/>
      <c r="E373" s="191"/>
    </row>
    <row r="374" spans="1:5" ht="15.75" customHeight="1" x14ac:dyDescent="0.25">
      <c r="A374" s="120"/>
      <c r="B374" s="120"/>
      <c r="C374" s="120"/>
      <c r="D374" s="191"/>
      <c r="E374" s="191"/>
    </row>
    <row r="375" spans="1:5" ht="15.75" customHeight="1" x14ac:dyDescent="0.25">
      <c r="A375" s="120"/>
      <c r="B375" s="120"/>
      <c r="C375" s="120"/>
      <c r="D375" s="191"/>
      <c r="E375" s="191"/>
    </row>
    <row r="376" spans="1:5" ht="15.75" customHeight="1" x14ac:dyDescent="0.25">
      <c r="A376" s="120"/>
      <c r="B376" s="120"/>
      <c r="C376" s="120"/>
      <c r="D376" s="191"/>
      <c r="E376" s="191"/>
    </row>
    <row r="377" spans="1:5" ht="15.75" customHeight="1" x14ac:dyDescent="0.25">
      <c r="A377" s="120"/>
      <c r="B377" s="120"/>
      <c r="C377" s="120"/>
      <c r="D377" s="191"/>
      <c r="E377" s="191"/>
    </row>
    <row r="378" spans="1:5" ht="15.75" customHeight="1" x14ac:dyDescent="0.25">
      <c r="A378" s="120"/>
      <c r="B378" s="120"/>
      <c r="C378" s="120"/>
      <c r="D378" s="191"/>
      <c r="E378" s="191"/>
    </row>
    <row r="379" spans="1:5" ht="15.75" customHeight="1" x14ac:dyDescent="0.25">
      <c r="A379" s="120"/>
      <c r="B379" s="120"/>
      <c r="C379" s="120"/>
      <c r="D379" s="191"/>
      <c r="E379" s="191"/>
    </row>
    <row r="380" spans="1:5" ht="15.75" customHeight="1" x14ac:dyDescent="0.25">
      <c r="A380" s="120"/>
      <c r="B380" s="120"/>
      <c r="C380" s="120"/>
      <c r="D380" s="191"/>
      <c r="E380" s="191"/>
    </row>
    <row r="381" spans="1:5" ht="15.75" customHeight="1" x14ac:dyDescent="0.25">
      <c r="A381" s="120"/>
      <c r="B381" s="120"/>
      <c r="C381" s="120"/>
      <c r="D381" s="191"/>
      <c r="E381" s="191"/>
    </row>
    <row r="382" spans="1:5" ht="15.75" customHeight="1" x14ac:dyDescent="0.25">
      <c r="A382" s="120"/>
      <c r="B382" s="120"/>
      <c r="C382" s="120"/>
      <c r="D382" s="191"/>
      <c r="E382" s="191"/>
    </row>
    <row r="383" spans="1:5" ht="15.75" customHeight="1" x14ac:dyDescent="0.25">
      <c r="A383" s="120"/>
      <c r="B383" s="120"/>
      <c r="C383" s="120"/>
      <c r="D383" s="191"/>
      <c r="E383" s="191"/>
    </row>
    <row r="384" spans="1:5" ht="15.75" customHeight="1" x14ac:dyDescent="0.25">
      <c r="A384" s="120"/>
      <c r="B384" s="120"/>
      <c r="C384" s="120"/>
      <c r="D384" s="191"/>
      <c r="E384" s="191"/>
    </row>
    <row r="385" spans="1:5" ht="15.75" customHeight="1" x14ac:dyDescent="0.25">
      <c r="A385" s="120"/>
      <c r="B385" s="120"/>
      <c r="C385" s="120"/>
      <c r="D385" s="191"/>
      <c r="E385" s="191"/>
    </row>
    <row r="386" spans="1:5" ht="15.75" customHeight="1" x14ac:dyDescent="0.25">
      <c r="A386" s="120"/>
      <c r="B386" s="120"/>
      <c r="C386" s="120"/>
      <c r="D386" s="191"/>
      <c r="E386" s="191"/>
    </row>
    <row r="387" spans="1:5" ht="15.75" customHeight="1" x14ac:dyDescent="0.25">
      <c r="A387" s="120"/>
      <c r="B387" s="120"/>
      <c r="C387" s="120"/>
      <c r="D387" s="191"/>
      <c r="E387" s="191"/>
    </row>
    <row r="388" spans="1:5" ht="15.75" customHeight="1" x14ac:dyDescent="0.25">
      <c r="A388" s="120"/>
      <c r="B388" s="120"/>
      <c r="C388" s="120"/>
      <c r="D388" s="191"/>
      <c r="E388" s="191"/>
    </row>
    <row r="389" spans="1:5" ht="15.75" customHeight="1" x14ac:dyDescent="0.25">
      <c r="A389" s="120"/>
      <c r="B389" s="120"/>
      <c r="C389" s="120"/>
      <c r="D389" s="191"/>
      <c r="E389" s="191"/>
    </row>
    <row r="390" spans="1:5" ht="15.75" customHeight="1" x14ac:dyDescent="0.25">
      <c r="A390" s="120"/>
      <c r="B390" s="120"/>
      <c r="C390" s="120"/>
      <c r="D390" s="191"/>
      <c r="E390" s="191"/>
    </row>
    <row r="391" spans="1:5" ht="15.75" customHeight="1" x14ac:dyDescent="0.25">
      <c r="A391" s="120"/>
      <c r="B391" s="120"/>
      <c r="C391" s="120"/>
      <c r="D391" s="191"/>
      <c r="E391" s="191"/>
    </row>
    <row r="392" spans="1:5" ht="15.75" customHeight="1" x14ac:dyDescent="0.25">
      <c r="A392" s="120"/>
      <c r="B392" s="120"/>
      <c r="C392" s="120"/>
      <c r="D392" s="191"/>
      <c r="E392" s="191"/>
    </row>
    <row r="393" spans="1:5" ht="15.75" customHeight="1" x14ac:dyDescent="0.25">
      <c r="A393" s="120"/>
      <c r="B393" s="120"/>
      <c r="C393" s="120"/>
      <c r="D393" s="191"/>
      <c r="E393" s="191"/>
    </row>
    <row r="394" spans="1:5" ht="15.75" customHeight="1" x14ac:dyDescent="0.25">
      <c r="A394" s="120"/>
      <c r="B394" s="120"/>
      <c r="C394" s="120"/>
      <c r="D394" s="191"/>
      <c r="E394" s="191"/>
    </row>
    <row r="395" spans="1:5" ht="15.75" customHeight="1" x14ac:dyDescent="0.25">
      <c r="A395" s="120"/>
      <c r="B395" s="120"/>
      <c r="C395" s="120"/>
      <c r="D395" s="191"/>
      <c r="E395" s="191"/>
    </row>
    <row r="396" spans="1:5" ht="15.75" customHeight="1" x14ac:dyDescent="0.25">
      <c r="A396" s="120"/>
      <c r="B396" s="120"/>
      <c r="C396" s="120"/>
      <c r="D396" s="191"/>
      <c r="E396" s="191"/>
    </row>
    <row r="397" spans="1:5" ht="15.75" customHeight="1" x14ac:dyDescent="0.25">
      <c r="A397" s="120"/>
      <c r="B397" s="120"/>
      <c r="C397" s="120"/>
      <c r="D397" s="191"/>
      <c r="E397" s="191"/>
    </row>
    <row r="398" spans="1:5" ht="15.75" customHeight="1" x14ac:dyDescent="0.25">
      <c r="A398" s="120"/>
      <c r="B398" s="120"/>
      <c r="C398" s="120"/>
      <c r="D398" s="191"/>
      <c r="E398" s="191"/>
    </row>
    <row r="399" spans="1:5" ht="15.75" customHeight="1" x14ac:dyDescent="0.25">
      <c r="A399" s="120"/>
      <c r="B399" s="120"/>
      <c r="C399" s="120"/>
      <c r="D399" s="191"/>
      <c r="E399" s="191"/>
    </row>
    <row r="400" spans="1:5" ht="15.75" customHeight="1" x14ac:dyDescent="0.25">
      <c r="A400" s="120"/>
      <c r="B400" s="120"/>
      <c r="C400" s="120"/>
      <c r="D400" s="191"/>
      <c r="E400" s="191"/>
    </row>
    <row r="401" spans="1:5" ht="15.75" customHeight="1" x14ac:dyDescent="0.25">
      <c r="A401" s="120"/>
      <c r="B401" s="120"/>
      <c r="C401" s="120"/>
      <c r="D401" s="191"/>
      <c r="E401" s="191"/>
    </row>
    <row r="402" spans="1:5" ht="15.75" customHeight="1" x14ac:dyDescent="0.25">
      <c r="A402" s="120"/>
      <c r="B402" s="120"/>
      <c r="C402" s="120"/>
      <c r="D402" s="191"/>
      <c r="E402" s="191"/>
    </row>
    <row r="403" spans="1:5" ht="15.75" customHeight="1" x14ac:dyDescent="0.25">
      <c r="A403" s="120"/>
      <c r="B403" s="120"/>
      <c r="C403" s="120"/>
      <c r="D403" s="191"/>
      <c r="E403" s="191"/>
    </row>
    <row r="404" spans="1:5" ht="15.75" customHeight="1" x14ac:dyDescent="0.25">
      <c r="A404" s="120"/>
      <c r="B404" s="120"/>
      <c r="C404" s="120"/>
      <c r="D404" s="191"/>
      <c r="E404" s="191"/>
    </row>
    <row r="405" spans="1:5" ht="15.75" customHeight="1" x14ac:dyDescent="0.25">
      <c r="A405" s="120"/>
      <c r="B405" s="120"/>
      <c r="C405" s="120"/>
      <c r="D405" s="191"/>
      <c r="E405" s="191"/>
    </row>
    <row r="406" spans="1:5" ht="15.75" customHeight="1" x14ac:dyDescent="0.25">
      <c r="A406" s="120"/>
      <c r="B406" s="120"/>
      <c r="C406" s="120"/>
      <c r="D406" s="191"/>
      <c r="E406" s="191"/>
    </row>
    <row r="407" spans="1:5" ht="15.75" customHeight="1" x14ac:dyDescent="0.25">
      <c r="A407" s="120"/>
      <c r="B407" s="120"/>
      <c r="C407" s="120"/>
      <c r="D407" s="191"/>
      <c r="E407" s="191"/>
    </row>
    <row r="408" spans="1:5" ht="15.75" customHeight="1" x14ac:dyDescent="0.25">
      <c r="A408" s="120"/>
      <c r="B408" s="120"/>
      <c r="C408" s="120"/>
      <c r="D408" s="191"/>
      <c r="E408" s="191"/>
    </row>
    <row r="409" spans="1:5" ht="15.75" customHeight="1" x14ac:dyDescent="0.25">
      <c r="A409" s="120"/>
      <c r="B409" s="120"/>
      <c r="C409" s="120"/>
      <c r="D409" s="191"/>
      <c r="E409" s="191"/>
    </row>
    <row r="410" spans="1:5" ht="15.75" customHeight="1" x14ac:dyDescent="0.25">
      <c r="A410" s="120"/>
      <c r="B410" s="120"/>
      <c r="C410" s="120"/>
      <c r="D410" s="191"/>
      <c r="E410" s="191"/>
    </row>
    <row r="411" spans="1:5" ht="15.75" customHeight="1" x14ac:dyDescent="0.25">
      <c r="A411" s="120"/>
      <c r="B411" s="120"/>
      <c r="C411" s="120"/>
      <c r="D411" s="191"/>
      <c r="E411" s="191"/>
    </row>
    <row r="412" spans="1:5" ht="15.75" customHeight="1" x14ac:dyDescent="0.25">
      <c r="A412" s="120"/>
      <c r="B412" s="120"/>
      <c r="C412" s="120"/>
      <c r="D412" s="191"/>
      <c r="E412" s="191"/>
    </row>
    <row r="413" spans="1:5" ht="15.75" customHeight="1" x14ac:dyDescent="0.25">
      <c r="A413" s="120"/>
      <c r="B413" s="120"/>
      <c r="C413" s="120"/>
      <c r="D413" s="191"/>
      <c r="E413" s="191"/>
    </row>
    <row r="414" spans="1:5" ht="15.75" customHeight="1" x14ac:dyDescent="0.25">
      <c r="A414" s="120"/>
      <c r="B414" s="120"/>
      <c r="C414" s="120"/>
      <c r="D414" s="191"/>
      <c r="E414" s="191"/>
    </row>
    <row r="415" spans="1:5" ht="15.75" customHeight="1" x14ac:dyDescent="0.25">
      <c r="A415" s="120"/>
      <c r="B415" s="120"/>
      <c r="C415" s="120"/>
      <c r="D415" s="191"/>
      <c r="E415" s="191"/>
    </row>
    <row r="416" spans="1:5" ht="15.75" customHeight="1" x14ac:dyDescent="0.25">
      <c r="A416" s="120"/>
      <c r="B416" s="120"/>
      <c r="C416" s="120"/>
      <c r="D416" s="191"/>
      <c r="E416" s="191"/>
    </row>
    <row r="417" spans="1:5" ht="15.75" customHeight="1" x14ac:dyDescent="0.25">
      <c r="A417" s="120"/>
      <c r="B417" s="120"/>
      <c r="C417" s="120"/>
      <c r="D417" s="191"/>
      <c r="E417" s="191"/>
    </row>
    <row r="418" spans="1:5" ht="15.75" customHeight="1" x14ac:dyDescent="0.25">
      <c r="A418" s="120"/>
      <c r="B418" s="120"/>
      <c r="C418" s="120"/>
      <c r="D418" s="191"/>
      <c r="E418" s="191"/>
    </row>
    <row r="419" spans="1:5" ht="15.75" customHeight="1" x14ac:dyDescent="0.25">
      <c r="A419" s="120"/>
      <c r="B419" s="120"/>
      <c r="C419" s="120"/>
      <c r="D419" s="191"/>
      <c r="E419" s="191"/>
    </row>
    <row r="420" spans="1:5" ht="15.75" customHeight="1" x14ac:dyDescent="0.25">
      <c r="A420" s="120"/>
      <c r="B420" s="120"/>
      <c r="C420" s="120"/>
      <c r="D420" s="191"/>
      <c r="E420" s="191"/>
    </row>
    <row r="421" spans="1:5" ht="15.75" customHeight="1" x14ac:dyDescent="0.25">
      <c r="A421" s="120"/>
      <c r="B421" s="120"/>
      <c r="C421" s="120"/>
      <c r="D421" s="191"/>
      <c r="E421" s="191"/>
    </row>
    <row r="422" spans="1:5" ht="15.75" customHeight="1" x14ac:dyDescent="0.25">
      <c r="A422" s="120"/>
      <c r="B422" s="120"/>
      <c r="C422" s="120"/>
      <c r="D422" s="191"/>
      <c r="E422" s="191"/>
    </row>
    <row r="423" spans="1:5" ht="15.75" customHeight="1" x14ac:dyDescent="0.25">
      <c r="A423" s="120"/>
      <c r="B423" s="120"/>
      <c r="C423" s="120"/>
      <c r="D423" s="191"/>
      <c r="E423" s="191"/>
    </row>
    <row r="424" spans="1:5" ht="15.75" customHeight="1" x14ac:dyDescent="0.25">
      <c r="A424" s="120"/>
      <c r="B424" s="120"/>
      <c r="C424" s="120"/>
      <c r="D424" s="191"/>
      <c r="E424" s="191"/>
    </row>
    <row r="425" spans="1:5" ht="15.75" customHeight="1" x14ac:dyDescent="0.25">
      <c r="A425" s="120"/>
      <c r="B425" s="120"/>
      <c r="C425" s="120"/>
      <c r="D425" s="191"/>
      <c r="E425" s="191"/>
    </row>
    <row r="426" spans="1:5" ht="15.75" customHeight="1" x14ac:dyDescent="0.25">
      <c r="A426" s="120"/>
      <c r="B426" s="120"/>
      <c r="C426" s="120"/>
      <c r="D426" s="191"/>
      <c r="E426" s="191"/>
    </row>
    <row r="427" spans="1:5" ht="15.75" customHeight="1" x14ac:dyDescent="0.25">
      <c r="A427" s="120"/>
      <c r="B427" s="120"/>
      <c r="C427" s="120"/>
      <c r="D427" s="191"/>
      <c r="E427" s="191"/>
    </row>
    <row r="428" spans="1:5" ht="15.75" customHeight="1" x14ac:dyDescent="0.25">
      <c r="A428" s="120"/>
      <c r="B428" s="120"/>
      <c r="C428" s="120"/>
      <c r="D428" s="191"/>
      <c r="E428" s="191"/>
    </row>
    <row r="429" spans="1:5" ht="15.75" customHeight="1" x14ac:dyDescent="0.25">
      <c r="A429" s="120"/>
      <c r="B429" s="120"/>
      <c r="C429" s="120"/>
      <c r="D429" s="191"/>
      <c r="E429" s="191"/>
    </row>
    <row r="430" spans="1:5" ht="15.75" customHeight="1" x14ac:dyDescent="0.25">
      <c r="A430" s="120"/>
      <c r="B430" s="120"/>
      <c r="C430" s="120"/>
      <c r="D430" s="191"/>
      <c r="E430" s="191"/>
    </row>
    <row r="431" spans="1:5" ht="15.75" customHeight="1" x14ac:dyDescent="0.25">
      <c r="A431" s="120"/>
      <c r="B431" s="120"/>
      <c r="C431" s="120"/>
      <c r="D431" s="191"/>
      <c r="E431" s="191"/>
    </row>
    <row r="432" spans="1:5" ht="15.75" customHeight="1" x14ac:dyDescent="0.25">
      <c r="A432" s="120"/>
      <c r="B432" s="120"/>
      <c r="C432" s="120"/>
      <c r="D432" s="191"/>
      <c r="E432" s="191"/>
    </row>
    <row r="433" spans="1:5" ht="15.75" customHeight="1" x14ac:dyDescent="0.25">
      <c r="A433" s="120"/>
      <c r="B433" s="120"/>
      <c r="C433" s="120"/>
      <c r="D433" s="191"/>
      <c r="E433" s="191"/>
    </row>
    <row r="434" spans="1:5" ht="15.75" customHeight="1" x14ac:dyDescent="0.25">
      <c r="A434" s="120"/>
      <c r="B434" s="120"/>
      <c r="C434" s="120"/>
      <c r="D434" s="191"/>
      <c r="E434" s="191"/>
    </row>
    <row r="435" spans="1:5" ht="15.75" customHeight="1" x14ac:dyDescent="0.25">
      <c r="A435" s="120"/>
      <c r="B435" s="120"/>
      <c r="C435" s="120"/>
      <c r="D435" s="191"/>
      <c r="E435" s="191"/>
    </row>
    <row r="436" spans="1:5" ht="15.75" customHeight="1" x14ac:dyDescent="0.25">
      <c r="A436" s="120"/>
      <c r="B436" s="120"/>
      <c r="C436" s="120"/>
      <c r="D436" s="191"/>
      <c r="E436" s="191"/>
    </row>
    <row r="437" spans="1:5" ht="15.75" customHeight="1" x14ac:dyDescent="0.25">
      <c r="A437" s="120"/>
      <c r="B437" s="120"/>
      <c r="C437" s="120"/>
      <c r="D437" s="191"/>
      <c r="E437" s="191"/>
    </row>
    <row r="438" spans="1:5" ht="15.75" customHeight="1" x14ac:dyDescent="0.25">
      <c r="A438" s="120"/>
      <c r="B438" s="120"/>
      <c r="C438" s="120"/>
      <c r="D438" s="191"/>
      <c r="E438" s="191"/>
    </row>
    <row r="439" spans="1:5" ht="15.75" customHeight="1" x14ac:dyDescent="0.25">
      <c r="A439" s="120"/>
      <c r="B439" s="120"/>
      <c r="C439" s="120"/>
      <c r="D439" s="191"/>
      <c r="E439" s="191"/>
    </row>
    <row r="440" spans="1:5" ht="15.75" customHeight="1" x14ac:dyDescent="0.25">
      <c r="A440" s="120"/>
      <c r="B440" s="120"/>
      <c r="C440" s="120"/>
      <c r="D440" s="191"/>
      <c r="E440" s="191"/>
    </row>
    <row r="441" spans="1:5" ht="15.75" customHeight="1" x14ac:dyDescent="0.25">
      <c r="A441" s="120"/>
      <c r="B441" s="120"/>
      <c r="C441" s="120"/>
      <c r="D441" s="191"/>
      <c r="E441" s="191"/>
    </row>
    <row r="442" spans="1:5" ht="15.75" customHeight="1" x14ac:dyDescent="0.25">
      <c r="A442" s="120"/>
      <c r="B442" s="120"/>
      <c r="C442" s="120"/>
      <c r="D442" s="191"/>
      <c r="E442" s="191"/>
    </row>
    <row r="443" spans="1:5" ht="15.75" customHeight="1" x14ac:dyDescent="0.25">
      <c r="A443" s="120"/>
      <c r="B443" s="120"/>
      <c r="C443" s="120"/>
      <c r="D443" s="191"/>
      <c r="E443" s="191"/>
    </row>
    <row r="444" spans="1:5" ht="15.75" customHeight="1" x14ac:dyDescent="0.25">
      <c r="A444" s="120"/>
      <c r="B444" s="120"/>
      <c r="C444" s="120"/>
      <c r="D444" s="191"/>
      <c r="E444" s="191"/>
    </row>
    <row r="445" spans="1:5" ht="15.75" customHeight="1" x14ac:dyDescent="0.25">
      <c r="A445" s="120"/>
      <c r="B445" s="120"/>
      <c r="C445" s="120"/>
      <c r="D445" s="191"/>
      <c r="E445" s="191"/>
    </row>
    <row r="446" spans="1:5" ht="15.75" customHeight="1" x14ac:dyDescent="0.25">
      <c r="A446" s="120"/>
      <c r="B446" s="120"/>
      <c r="C446" s="120"/>
      <c r="D446" s="191"/>
      <c r="E446" s="191"/>
    </row>
    <row r="447" spans="1:5" ht="15.75" customHeight="1" x14ac:dyDescent="0.25">
      <c r="A447" s="120"/>
      <c r="B447" s="120"/>
      <c r="C447" s="120"/>
      <c r="D447" s="191"/>
      <c r="E447" s="191"/>
    </row>
    <row r="448" spans="1:5" ht="15.75" customHeight="1" x14ac:dyDescent="0.25">
      <c r="A448" s="120"/>
      <c r="B448" s="120"/>
      <c r="C448" s="120"/>
      <c r="D448" s="191"/>
      <c r="E448" s="191"/>
    </row>
    <row r="449" spans="1:5" ht="15.75" customHeight="1" x14ac:dyDescent="0.25">
      <c r="A449" s="120"/>
      <c r="B449" s="120"/>
      <c r="C449" s="120"/>
      <c r="D449" s="191"/>
      <c r="E449" s="191"/>
    </row>
    <row r="450" spans="1:5" ht="15.75" customHeight="1" x14ac:dyDescent="0.25">
      <c r="A450" s="120"/>
      <c r="B450" s="120"/>
      <c r="C450" s="120"/>
      <c r="D450" s="191"/>
      <c r="E450" s="191"/>
    </row>
    <row r="451" spans="1:5" ht="15.75" customHeight="1" x14ac:dyDescent="0.25">
      <c r="A451" s="120"/>
      <c r="B451" s="120"/>
      <c r="C451" s="120"/>
      <c r="D451" s="191"/>
      <c r="E451" s="191"/>
    </row>
    <row r="452" spans="1:5" ht="15.75" customHeight="1" x14ac:dyDescent="0.25">
      <c r="A452" s="120"/>
      <c r="B452" s="120"/>
      <c r="C452" s="120"/>
      <c r="D452" s="191"/>
      <c r="E452" s="191"/>
    </row>
    <row r="453" spans="1:5" ht="15.75" customHeight="1" x14ac:dyDescent="0.25">
      <c r="A453" s="120"/>
      <c r="B453" s="120"/>
      <c r="C453" s="120"/>
      <c r="D453" s="191"/>
      <c r="E453" s="191"/>
    </row>
    <row r="454" spans="1:5" ht="15.75" customHeight="1" x14ac:dyDescent="0.25">
      <c r="A454" s="120"/>
      <c r="B454" s="120"/>
      <c r="C454" s="120"/>
      <c r="D454" s="191"/>
      <c r="E454" s="191"/>
    </row>
    <row r="455" spans="1:5" ht="15.75" customHeight="1" x14ac:dyDescent="0.25">
      <c r="A455" s="120"/>
      <c r="B455" s="120"/>
      <c r="C455" s="120"/>
      <c r="D455" s="191"/>
      <c r="E455" s="191"/>
    </row>
    <row r="456" spans="1:5" ht="15.75" customHeight="1" x14ac:dyDescent="0.25">
      <c r="A456" s="120"/>
      <c r="B456" s="120"/>
      <c r="C456" s="120"/>
      <c r="D456" s="191"/>
      <c r="E456" s="191"/>
    </row>
    <row r="457" spans="1:5" ht="15.75" customHeight="1" x14ac:dyDescent="0.25">
      <c r="A457" s="120"/>
      <c r="B457" s="120"/>
      <c r="C457" s="120"/>
      <c r="D457" s="191"/>
      <c r="E457" s="191"/>
    </row>
    <row r="458" spans="1:5" ht="15.75" customHeight="1" x14ac:dyDescent="0.25">
      <c r="A458" s="120"/>
      <c r="B458" s="120"/>
      <c r="C458" s="120"/>
      <c r="D458" s="191"/>
      <c r="E458" s="191"/>
    </row>
    <row r="459" spans="1:5" ht="15.75" customHeight="1" x14ac:dyDescent="0.25">
      <c r="A459" s="120"/>
      <c r="B459" s="120"/>
      <c r="C459" s="120"/>
      <c r="D459" s="191"/>
      <c r="E459" s="191"/>
    </row>
    <row r="460" spans="1:5" ht="15.75" customHeight="1" x14ac:dyDescent="0.25">
      <c r="A460" s="120"/>
      <c r="B460" s="120"/>
      <c r="C460" s="120"/>
      <c r="D460" s="191"/>
      <c r="E460" s="191"/>
    </row>
    <row r="461" spans="1:5" ht="15.75" customHeight="1" x14ac:dyDescent="0.25">
      <c r="A461" s="120"/>
      <c r="B461" s="120"/>
      <c r="C461" s="120"/>
      <c r="D461" s="191"/>
      <c r="E461" s="191"/>
    </row>
    <row r="462" spans="1:5" ht="15.75" customHeight="1" x14ac:dyDescent="0.25">
      <c r="A462" s="120"/>
      <c r="B462" s="120"/>
      <c r="C462" s="120"/>
      <c r="D462" s="191"/>
      <c r="E462" s="191"/>
    </row>
    <row r="463" spans="1:5" ht="15.75" customHeight="1" x14ac:dyDescent="0.25">
      <c r="A463" s="120"/>
      <c r="B463" s="120"/>
      <c r="C463" s="120"/>
      <c r="D463" s="191"/>
      <c r="E463" s="191"/>
    </row>
    <row r="464" spans="1:5" ht="15.75" customHeight="1" x14ac:dyDescent="0.25">
      <c r="A464" s="120"/>
      <c r="B464" s="120"/>
      <c r="C464" s="120"/>
      <c r="D464" s="191"/>
      <c r="E464" s="191"/>
    </row>
    <row r="465" spans="1:5" ht="15.75" customHeight="1" x14ac:dyDescent="0.25">
      <c r="A465" s="120"/>
      <c r="B465" s="120"/>
      <c r="C465" s="120"/>
      <c r="D465" s="191"/>
      <c r="E465" s="191"/>
    </row>
    <row r="466" spans="1:5" ht="15.75" customHeight="1" x14ac:dyDescent="0.25">
      <c r="A466" s="120"/>
      <c r="B466" s="120"/>
      <c r="C466" s="120"/>
      <c r="D466" s="191"/>
      <c r="E466" s="191"/>
    </row>
    <row r="467" spans="1:5" ht="15.75" customHeight="1" x14ac:dyDescent="0.25">
      <c r="A467" s="120"/>
      <c r="B467" s="120"/>
      <c r="C467" s="120"/>
      <c r="D467" s="191"/>
      <c r="E467" s="191"/>
    </row>
    <row r="468" spans="1:5" ht="15.75" customHeight="1" x14ac:dyDescent="0.25">
      <c r="A468" s="120"/>
      <c r="B468" s="120"/>
      <c r="C468" s="120"/>
      <c r="D468" s="191"/>
      <c r="E468" s="191"/>
    </row>
    <row r="469" spans="1:5" ht="15.75" customHeight="1" x14ac:dyDescent="0.25">
      <c r="A469" s="120"/>
      <c r="B469" s="120"/>
      <c r="C469" s="120"/>
      <c r="D469" s="191"/>
      <c r="E469" s="191"/>
    </row>
    <row r="470" spans="1:5" ht="15.75" customHeight="1" x14ac:dyDescent="0.25">
      <c r="A470" s="120"/>
      <c r="B470" s="120"/>
      <c r="C470" s="120"/>
      <c r="D470" s="191"/>
      <c r="E470" s="191"/>
    </row>
    <row r="471" spans="1:5" ht="15.75" customHeight="1" x14ac:dyDescent="0.25">
      <c r="A471" s="120"/>
      <c r="B471" s="120"/>
      <c r="C471" s="120"/>
      <c r="D471" s="191"/>
      <c r="E471" s="191"/>
    </row>
    <row r="472" spans="1:5" ht="15.75" customHeight="1" x14ac:dyDescent="0.25">
      <c r="A472" s="120"/>
      <c r="B472" s="120"/>
      <c r="C472" s="120"/>
      <c r="D472" s="191"/>
      <c r="E472" s="191"/>
    </row>
    <row r="473" spans="1:5" ht="15.75" customHeight="1" x14ac:dyDescent="0.25">
      <c r="A473" s="120"/>
      <c r="B473" s="120"/>
      <c r="C473" s="120"/>
      <c r="D473" s="191"/>
      <c r="E473" s="191"/>
    </row>
    <row r="474" spans="1:5" ht="15.75" customHeight="1" x14ac:dyDescent="0.25">
      <c r="A474" s="120"/>
      <c r="B474" s="120"/>
      <c r="C474" s="120"/>
      <c r="D474" s="191"/>
      <c r="E474" s="191"/>
    </row>
    <row r="475" spans="1:5" ht="15.75" customHeight="1" x14ac:dyDescent="0.25">
      <c r="A475" s="120"/>
      <c r="B475" s="120"/>
      <c r="C475" s="120"/>
      <c r="D475" s="191"/>
      <c r="E475" s="191"/>
    </row>
    <row r="476" spans="1:5" ht="15.75" customHeight="1" x14ac:dyDescent="0.25">
      <c r="A476" s="120"/>
      <c r="B476" s="120"/>
      <c r="C476" s="120"/>
      <c r="D476" s="191"/>
      <c r="E476" s="191"/>
    </row>
    <row r="477" spans="1:5" ht="15.75" customHeight="1" x14ac:dyDescent="0.25">
      <c r="A477" s="120"/>
      <c r="B477" s="120"/>
      <c r="C477" s="120"/>
      <c r="D477" s="191"/>
      <c r="E477" s="191"/>
    </row>
    <row r="478" spans="1:5" ht="15.75" customHeight="1" x14ac:dyDescent="0.25">
      <c r="A478" s="120"/>
      <c r="B478" s="120"/>
      <c r="C478" s="120"/>
      <c r="D478" s="191"/>
      <c r="E478" s="191"/>
    </row>
    <row r="479" spans="1:5" ht="15.75" customHeight="1" x14ac:dyDescent="0.25">
      <c r="A479" s="120"/>
      <c r="B479" s="120"/>
      <c r="C479" s="120"/>
      <c r="D479" s="191"/>
      <c r="E479" s="191"/>
    </row>
    <row r="480" spans="1:5" ht="15.75" customHeight="1" x14ac:dyDescent="0.25">
      <c r="A480" s="120"/>
      <c r="B480" s="120"/>
      <c r="C480" s="120"/>
      <c r="D480" s="191"/>
      <c r="E480" s="191"/>
    </row>
    <row r="481" spans="1:5" ht="15.75" customHeight="1" x14ac:dyDescent="0.25">
      <c r="A481" s="120"/>
      <c r="B481" s="120"/>
      <c r="C481" s="120"/>
      <c r="D481" s="191"/>
      <c r="E481" s="191"/>
    </row>
    <row r="482" spans="1:5" ht="15.75" customHeight="1" x14ac:dyDescent="0.25">
      <c r="A482" s="120"/>
      <c r="B482" s="120"/>
      <c r="C482" s="120"/>
      <c r="D482" s="191"/>
      <c r="E482" s="191"/>
    </row>
    <row r="483" spans="1:5" ht="15.75" customHeight="1" x14ac:dyDescent="0.25">
      <c r="A483" s="120"/>
      <c r="B483" s="120"/>
      <c r="C483" s="120"/>
      <c r="D483" s="191"/>
      <c r="E483" s="191"/>
    </row>
    <row r="484" spans="1:5" ht="15.75" customHeight="1" x14ac:dyDescent="0.25">
      <c r="A484" s="120"/>
      <c r="B484" s="120"/>
      <c r="C484" s="120"/>
      <c r="D484" s="191"/>
      <c r="E484" s="191"/>
    </row>
    <row r="485" spans="1:5" ht="15.75" customHeight="1" x14ac:dyDescent="0.25">
      <c r="A485" s="120"/>
      <c r="B485" s="120"/>
      <c r="C485" s="120"/>
      <c r="D485" s="191"/>
      <c r="E485" s="191"/>
    </row>
    <row r="486" spans="1:5" ht="15.75" customHeight="1" x14ac:dyDescent="0.25">
      <c r="A486" s="120"/>
      <c r="B486" s="120"/>
      <c r="C486" s="120"/>
      <c r="D486" s="191"/>
      <c r="E486" s="191"/>
    </row>
    <row r="487" spans="1:5" ht="15.75" customHeight="1" x14ac:dyDescent="0.25">
      <c r="A487" s="120"/>
      <c r="B487" s="120"/>
      <c r="C487" s="120"/>
      <c r="D487" s="191"/>
      <c r="E487" s="191"/>
    </row>
    <row r="488" spans="1:5" ht="15.75" customHeight="1" x14ac:dyDescent="0.25">
      <c r="A488" s="120"/>
      <c r="B488" s="120"/>
      <c r="C488" s="120"/>
      <c r="D488" s="191"/>
      <c r="E488" s="191"/>
    </row>
    <row r="489" spans="1:5" ht="15.75" customHeight="1" x14ac:dyDescent="0.25">
      <c r="A489" s="120"/>
      <c r="B489" s="120"/>
      <c r="C489" s="120"/>
      <c r="D489" s="191"/>
      <c r="E489" s="191"/>
    </row>
    <row r="490" spans="1:5" ht="15.75" customHeight="1" x14ac:dyDescent="0.25">
      <c r="A490" s="120"/>
      <c r="B490" s="120"/>
      <c r="C490" s="120"/>
      <c r="D490" s="191"/>
      <c r="E490" s="191"/>
    </row>
    <row r="491" spans="1:5" ht="15.75" customHeight="1" x14ac:dyDescent="0.25">
      <c r="A491" s="120"/>
      <c r="B491" s="120"/>
      <c r="C491" s="120"/>
      <c r="D491" s="191"/>
      <c r="E491" s="191"/>
    </row>
    <row r="492" spans="1:5" ht="15.75" customHeight="1" x14ac:dyDescent="0.25">
      <c r="A492" s="120"/>
      <c r="B492" s="120"/>
      <c r="C492" s="120"/>
      <c r="D492" s="191"/>
      <c r="E492" s="191"/>
    </row>
    <row r="493" spans="1:5" ht="15.75" customHeight="1" x14ac:dyDescent="0.25">
      <c r="A493" s="120"/>
      <c r="B493" s="120"/>
      <c r="C493" s="120"/>
      <c r="D493" s="191"/>
      <c r="E493" s="191"/>
    </row>
    <row r="494" spans="1:5" ht="15.75" customHeight="1" x14ac:dyDescent="0.25">
      <c r="A494" s="120"/>
      <c r="B494" s="120"/>
      <c r="C494" s="120"/>
      <c r="D494" s="191"/>
      <c r="E494" s="191"/>
    </row>
    <row r="495" spans="1:5" ht="15.75" customHeight="1" x14ac:dyDescent="0.25">
      <c r="A495" s="120"/>
      <c r="B495" s="120"/>
      <c r="C495" s="120"/>
      <c r="D495" s="191"/>
      <c r="E495" s="191"/>
    </row>
    <row r="496" spans="1:5" ht="15.75" customHeight="1" x14ac:dyDescent="0.25">
      <c r="A496" s="120"/>
      <c r="B496" s="120"/>
      <c r="C496" s="120"/>
      <c r="D496" s="191"/>
      <c r="E496" s="191"/>
    </row>
    <row r="497" spans="1:5" ht="15.75" customHeight="1" x14ac:dyDescent="0.25">
      <c r="A497" s="120"/>
      <c r="B497" s="120"/>
      <c r="C497" s="120"/>
      <c r="D497" s="191"/>
      <c r="E497" s="191"/>
    </row>
    <row r="498" spans="1:5" ht="15.75" customHeight="1" x14ac:dyDescent="0.25">
      <c r="A498" s="120"/>
      <c r="B498" s="120"/>
      <c r="C498" s="120"/>
      <c r="D498" s="191"/>
      <c r="E498" s="191"/>
    </row>
    <row r="499" spans="1:5" ht="15.75" customHeight="1" x14ac:dyDescent="0.25">
      <c r="A499" s="120"/>
      <c r="B499" s="120"/>
      <c r="C499" s="120"/>
      <c r="D499" s="191"/>
      <c r="E499" s="191"/>
    </row>
    <row r="500" spans="1:5" ht="15.75" customHeight="1" x14ac:dyDescent="0.25">
      <c r="A500" s="120"/>
      <c r="B500" s="120"/>
      <c r="C500" s="120"/>
      <c r="D500" s="191"/>
      <c r="E500" s="191"/>
    </row>
    <row r="501" spans="1:5" ht="15.75" customHeight="1" x14ac:dyDescent="0.25">
      <c r="A501" s="120"/>
      <c r="B501" s="120"/>
      <c r="C501" s="120"/>
      <c r="D501" s="191"/>
      <c r="E501" s="191"/>
    </row>
    <row r="502" spans="1:5" ht="15.75" customHeight="1" x14ac:dyDescent="0.25">
      <c r="A502" s="120"/>
      <c r="B502" s="120"/>
      <c r="C502" s="120"/>
      <c r="D502" s="191"/>
      <c r="E502" s="191"/>
    </row>
    <row r="503" spans="1:5" ht="15.75" customHeight="1" x14ac:dyDescent="0.25">
      <c r="A503" s="120"/>
      <c r="B503" s="120"/>
      <c r="C503" s="120"/>
      <c r="D503" s="191"/>
      <c r="E503" s="191"/>
    </row>
    <row r="504" spans="1:5" ht="15.75" customHeight="1" x14ac:dyDescent="0.25">
      <c r="A504" s="120"/>
      <c r="B504" s="120"/>
      <c r="C504" s="120"/>
      <c r="D504" s="191"/>
      <c r="E504" s="191"/>
    </row>
    <row r="505" spans="1:5" ht="15.75" customHeight="1" x14ac:dyDescent="0.25">
      <c r="A505" s="120"/>
      <c r="B505" s="120"/>
      <c r="C505" s="120"/>
      <c r="D505" s="191"/>
      <c r="E505" s="191"/>
    </row>
    <row r="506" spans="1:5" ht="15.75" customHeight="1" x14ac:dyDescent="0.25">
      <c r="A506" s="120"/>
      <c r="B506" s="120"/>
      <c r="C506" s="120"/>
      <c r="D506" s="191"/>
      <c r="E506" s="191"/>
    </row>
    <row r="507" spans="1:5" ht="15.75" customHeight="1" x14ac:dyDescent="0.25">
      <c r="A507" s="120"/>
      <c r="B507" s="120"/>
      <c r="C507" s="120"/>
      <c r="D507" s="191"/>
      <c r="E507" s="191"/>
    </row>
    <row r="508" spans="1:5" ht="15.75" customHeight="1" x14ac:dyDescent="0.25">
      <c r="A508" s="120"/>
      <c r="B508" s="120"/>
      <c r="C508" s="120"/>
      <c r="D508" s="191"/>
      <c r="E508" s="191"/>
    </row>
    <row r="509" spans="1:5" ht="15.75" customHeight="1" x14ac:dyDescent="0.25">
      <c r="A509" s="120"/>
      <c r="B509" s="120"/>
      <c r="C509" s="120"/>
      <c r="D509" s="191"/>
      <c r="E509" s="191"/>
    </row>
    <row r="510" spans="1:5" ht="15.75" customHeight="1" x14ac:dyDescent="0.25">
      <c r="A510" s="120"/>
      <c r="B510" s="120"/>
      <c r="C510" s="120"/>
      <c r="D510" s="191"/>
      <c r="E510" s="191"/>
    </row>
    <row r="511" spans="1:5" ht="15.75" customHeight="1" x14ac:dyDescent="0.25">
      <c r="A511" s="120"/>
      <c r="B511" s="120"/>
      <c r="C511" s="120"/>
      <c r="D511" s="191"/>
      <c r="E511" s="191"/>
    </row>
    <row r="512" spans="1:5" ht="15.75" customHeight="1" x14ac:dyDescent="0.25">
      <c r="A512" s="120"/>
      <c r="B512" s="120"/>
      <c r="C512" s="120"/>
      <c r="D512" s="191"/>
      <c r="E512" s="191"/>
    </row>
    <row r="513" spans="1:5" ht="15.75" customHeight="1" x14ac:dyDescent="0.25">
      <c r="A513" s="120"/>
      <c r="B513" s="120"/>
      <c r="C513" s="120"/>
      <c r="D513" s="191"/>
      <c r="E513" s="191"/>
    </row>
    <row r="514" spans="1:5" ht="15.75" customHeight="1" x14ac:dyDescent="0.25">
      <c r="A514" s="120"/>
      <c r="B514" s="120"/>
      <c r="C514" s="120"/>
      <c r="D514" s="191"/>
      <c r="E514" s="191"/>
    </row>
    <row r="515" spans="1:5" ht="15.75" customHeight="1" x14ac:dyDescent="0.25">
      <c r="A515" s="120"/>
      <c r="B515" s="120"/>
      <c r="C515" s="120"/>
      <c r="D515" s="191"/>
      <c r="E515" s="191"/>
    </row>
    <row r="516" spans="1:5" ht="15.75" customHeight="1" x14ac:dyDescent="0.25">
      <c r="A516" s="120"/>
      <c r="B516" s="120"/>
      <c r="C516" s="120"/>
      <c r="D516" s="191"/>
      <c r="E516" s="191"/>
    </row>
    <row r="517" spans="1:5" ht="15.75" customHeight="1" x14ac:dyDescent="0.25">
      <c r="A517" s="120"/>
      <c r="B517" s="120"/>
      <c r="C517" s="120"/>
      <c r="D517" s="191"/>
      <c r="E517" s="191"/>
    </row>
    <row r="518" spans="1:5" ht="15.75" customHeight="1" x14ac:dyDescent="0.25">
      <c r="A518" s="120"/>
      <c r="B518" s="120"/>
      <c r="C518" s="120"/>
      <c r="D518" s="191"/>
      <c r="E518" s="191"/>
    </row>
    <row r="519" spans="1:5" ht="15.75" customHeight="1" x14ac:dyDescent="0.25">
      <c r="A519" s="120"/>
      <c r="B519" s="120"/>
      <c r="C519" s="120"/>
      <c r="D519" s="191"/>
      <c r="E519" s="191"/>
    </row>
    <row r="520" spans="1:5" ht="15.75" customHeight="1" x14ac:dyDescent="0.25">
      <c r="A520" s="120"/>
      <c r="B520" s="120"/>
      <c r="C520" s="120"/>
      <c r="D520" s="191"/>
      <c r="E520" s="191"/>
    </row>
    <row r="521" spans="1:5" ht="15.75" customHeight="1" x14ac:dyDescent="0.25">
      <c r="A521" s="120"/>
      <c r="B521" s="120"/>
      <c r="C521" s="120"/>
      <c r="D521" s="191"/>
      <c r="E521" s="191"/>
    </row>
    <row r="522" spans="1:5" ht="15.75" customHeight="1" x14ac:dyDescent="0.25">
      <c r="A522" s="120"/>
      <c r="B522" s="120"/>
      <c r="C522" s="120"/>
      <c r="D522" s="191"/>
      <c r="E522" s="191"/>
    </row>
    <row r="523" spans="1:5" ht="15.75" customHeight="1" x14ac:dyDescent="0.25">
      <c r="A523" s="120"/>
      <c r="B523" s="120"/>
      <c r="C523" s="120"/>
      <c r="D523" s="191"/>
      <c r="E523" s="191"/>
    </row>
    <row r="524" spans="1:5" ht="15.75" customHeight="1" x14ac:dyDescent="0.25">
      <c r="A524" s="120"/>
      <c r="B524" s="120"/>
      <c r="C524" s="120"/>
      <c r="D524" s="191"/>
      <c r="E524" s="191"/>
    </row>
    <row r="525" spans="1:5" ht="15.75" customHeight="1" x14ac:dyDescent="0.25">
      <c r="A525" s="120"/>
      <c r="B525" s="120"/>
      <c r="C525" s="120"/>
      <c r="D525" s="191"/>
      <c r="E525" s="191"/>
    </row>
    <row r="526" spans="1:5" ht="15.75" customHeight="1" x14ac:dyDescent="0.25">
      <c r="A526" s="120"/>
      <c r="B526" s="120"/>
      <c r="C526" s="120"/>
      <c r="D526" s="191"/>
      <c r="E526" s="191"/>
    </row>
    <row r="527" spans="1:5" ht="15.75" customHeight="1" x14ac:dyDescent="0.25">
      <c r="A527" s="120"/>
      <c r="B527" s="120"/>
      <c r="C527" s="120"/>
      <c r="D527" s="191"/>
      <c r="E527" s="191"/>
    </row>
    <row r="528" spans="1:5" ht="15.75" customHeight="1" x14ac:dyDescent="0.25">
      <c r="A528" s="120"/>
      <c r="B528" s="120"/>
      <c r="C528" s="120"/>
      <c r="D528" s="191"/>
      <c r="E528" s="191"/>
    </row>
    <row r="529" spans="1:5" ht="15.75" customHeight="1" x14ac:dyDescent="0.25">
      <c r="A529" s="120"/>
      <c r="B529" s="120"/>
      <c r="C529" s="120"/>
      <c r="D529" s="191"/>
      <c r="E529" s="191"/>
    </row>
    <row r="530" spans="1:5" ht="15.75" customHeight="1" x14ac:dyDescent="0.25">
      <c r="A530" s="120"/>
      <c r="B530" s="120"/>
      <c r="C530" s="120"/>
      <c r="D530" s="191"/>
      <c r="E530" s="191"/>
    </row>
    <row r="531" spans="1:5" ht="15.75" customHeight="1" x14ac:dyDescent="0.25">
      <c r="A531" s="120"/>
      <c r="B531" s="120"/>
      <c r="C531" s="120"/>
      <c r="D531" s="191"/>
      <c r="E531" s="191"/>
    </row>
    <row r="532" spans="1:5" ht="15.75" customHeight="1" x14ac:dyDescent="0.25">
      <c r="A532" s="120"/>
      <c r="B532" s="120"/>
      <c r="C532" s="120"/>
      <c r="D532" s="191"/>
      <c r="E532" s="191"/>
    </row>
    <row r="533" spans="1:5" ht="15.75" customHeight="1" x14ac:dyDescent="0.25">
      <c r="A533" s="120"/>
      <c r="B533" s="120"/>
      <c r="C533" s="120"/>
      <c r="D533" s="191"/>
      <c r="E533" s="191"/>
    </row>
    <row r="534" spans="1:5" ht="15.75" customHeight="1" x14ac:dyDescent="0.25">
      <c r="A534" s="120"/>
      <c r="B534" s="120"/>
      <c r="C534" s="120"/>
      <c r="D534" s="191"/>
      <c r="E534" s="191"/>
    </row>
    <row r="535" spans="1:5" ht="15.75" customHeight="1" x14ac:dyDescent="0.25">
      <c r="A535" s="120"/>
      <c r="B535" s="120"/>
      <c r="C535" s="120"/>
      <c r="D535" s="191"/>
      <c r="E535" s="191"/>
    </row>
    <row r="536" spans="1:5" ht="15.75" customHeight="1" x14ac:dyDescent="0.25">
      <c r="A536" s="120"/>
      <c r="B536" s="120"/>
      <c r="C536" s="120"/>
      <c r="D536" s="191"/>
      <c r="E536" s="191"/>
    </row>
    <row r="537" spans="1:5" ht="15.75" customHeight="1" x14ac:dyDescent="0.25">
      <c r="A537" s="120"/>
      <c r="B537" s="120"/>
      <c r="C537" s="120"/>
      <c r="D537" s="191"/>
      <c r="E537" s="191"/>
    </row>
    <row r="538" spans="1:5" ht="15.75" customHeight="1" x14ac:dyDescent="0.25">
      <c r="A538" s="120"/>
      <c r="B538" s="120"/>
      <c r="C538" s="120"/>
      <c r="D538" s="191"/>
      <c r="E538" s="191"/>
    </row>
    <row r="539" spans="1:5" ht="15.75" customHeight="1" x14ac:dyDescent="0.25">
      <c r="A539" s="120"/>
      <c r="B539" s="120"/>
      <c r="C539" s="120"/>
      <c r="D539" s="191"/>
      <c r="E539" s="191"/>
    </row>
    <row r="540" spans="1:5" ht="15.75" customHeight="1" x14ac:dyDescent="0.25">
      <c r="A540" s="120"/>
      <c r="B540" s="120"/>
      <c r="C540" s="120"/>
      <c r="D540" s="191"/>
      <c r="E540" s="191"/>
    </row>
    <row r="541" spans="1:5" ht="15.75" customHeight="1" x14ac:dyDescent="0.25">
      <c r="A541" s="120"/>
      <c r="B541" s="120"/>
      <c r="C541" s="120"/>
      <c r="D541" s="191"/>
      <c r="E541" s="191"/>
    </row>
    <row r="542" spans="1:5" ht="15.75" customHeight="1" x14ac:dyDescent="0.25">
      <c r="A542" s="120"/>
      <c r="B542" s="120"/>
      <c r="C542" s="120"/>
      <c r="D542" s="191"/>
      <c r="E542" s="191"/>
    </row>
    <row r="543" spans="1:5" ht="15.75" customHeight="1" x14ac:dyDescent="0.25">
      <c r="A543" s="120"/>
      <c r="B543" s="120"/>
      <c r="C543" s="120"/>
      <c r="D543" s="191"/>
      <c r="E543" s="191"/>
    </row>
    <row r="544" spans="1:5" ht="15.75" customHeight="1" x14ac:dyDescent="0.25">
      <c r="A544" s="120"/>
      <c r="B544" s="120"/>
      <c r="C544" s="120"/>
      <c r="D544" s="191"/>
      <c r="E544" s="191"/>
    </row>
    <row r="545" spans="1:5" ht="15.75" customHeight="1" x14ac:dyDescent="0.25">
      <c r="A545" s="120"/>
      <c r="B545" s="120"/>
      <c r="C545" s="120"/>
      <c r="D545" s="191"/>
      <c r="E545" s="191"/>
    </row>
    <row r="546" spans="1:5" ht="15.75" customHeight="1" x14ac:dyDescent="0.25">
      <c r="A546" s="120"/>
      <c r="B546" s="120"/>
      <c r="C546" s="120"/>
      <c r="D546" s="191"/>
      <c r="E546" s="191"/>
    </row>
    <row r="547" spans="1:5" ht="15.75" customHeight="1" x14ac:dyDescent="0.25">
      <c r="A547" s="120"/>
      <c r="B547" s="120"/>
      <c r="C547" s="120"/>
      <c r="D547" s="191"/>
      <c r="E547" s="191"/>
    </row>
    <row r="548" spans="1:5" ht="15.75" customHeight="1" x14ac:dyDescent="0.25">
      <c r="A548" s="120"/>
      <c r="B548" s="120"/>
      <c r="C548" s="120"/>
      <c r="D548" s="191"/>
      <c r="E548" s="191"/>
    </row>
    <row r="549" spans="1:5" ht="15.75" customHeight="1" x14ac:dyDescent="0.25">
      <c r="A549" s="120"/>
      <c r="B549" s="120"/>
      <c r="C549" s="120"/>
      <c r="D549" s="191"/>
      <c r="E549" s="191"/>
    </row>
    <row r="550" spans="1:5" ht="15.75" customHeight="1" x14ac:dyDescent="0.25">
      <c r="A550" s="120"/>
      <c r="B550" s="120"/>
      <c r="C550" s="120"/>
      <c r="D550" s="191"/>
      <c r="E550" s="191"/>
    </row>
    <row r="551" spans="1:5" ht="15.75" customHeight="1" x14ac:dyDescent="0.25">
      <c r="A551" s="120"/>
      <c r="B551" s="120"/>
      <c r="C551" s="120"/>
      <c r="D551" s="191"/>
      <c r="E551" s="191"/>
    </row>
    <row r="552" spans="1:5" ht="15.75" customHeight="1" x14ac:dyDescent="0.25">
      <c r="A552" s="120"/>
      <c r="B552" s="120"/>
      <c r="C552" s="120"/>
      <c r="D552" s="191"/>
      <c r="E552" s="191"/>
    </row>
    <row r="553" spans="1:5" ht="15.75" customHeight="1" x14ac:dyDescent="0.25">
      <c r="A553" s="120"/>
      <c r="B553" s="120"/>
      <c r="C553" s="120"/>
      <c r="D553" s="191"/>
      <c r="E553" s="191"/>
    </row>
    <row r="554" spans="1:5" ht="15.75" customHeight="1" x14ac:dyDescent="0.25">
      <c r="A554" s="120"/>
      <c r="B554" s="120"/>
      <c r="C554" s="120"/>
      <c r="D554" s="191"/>
      <c r="E554" s="191"/>
    </row>
    <row r="555" spans="1:5" ht="15.75" customHeight="1" x14ac:dyDescent="0.25">
      <c r="A555" s="120"/>
      <c r="B555" s="120"/>
      <c r="C555" s="120"/>
      <c r="D555" s="191"/>
      <c r="E555" s="191"/>
    </row>
    <row r="556" spans="1:5" ht="15.75" customHeight="1" x14ac:dyDescent="0.25">
      <c r="A556" s="120"/>
      <c r="B556" s="120"/>
      <c r="C556" s="120"/>
      <c r="D556" s="191"/>
      <c r="E556" s="191"/>
    </row>
    <row r="557" spans="1:5" ht="15.75" customHeight="1" x14ac:dyDescent="0.25">
      <c r="A557" s="120"/>
      <c r="B557" s="120"/>
      <c r="C557" s="120"/>
      <c r="D557" s="191"/>
      <c r="E557" s="191"/>
    </row>
    <row r="558" spans="1:5" ht="15.75" customHeight="1" x14ac:dyDescent="0.25">
      <c r="A558" s="120"/>
      <c r="B558" s="120"/>
      <c r="C558" s="120"/>
      <c r="D558" s="191"/>
      <c r="E558" s="191"/>
    </row>
    <row r="559" spans="1:5" ht="15.75" customHeight="1" x14ac:dyDescent="0.25">
      <c r="A559" s="120"/>
      <c r="B559" s="120"/>
      <c r="C559" s="120"/>
      <c r="D559" s="191"/>
      <c r="E559" s="191"/>
    </row>
    <row r="560" spans="1:5" ht="15.75" customHeight="1" x14ac:dyDescent="0.25">
      <c r="A560" s="120"/>
      <c r="B560" s="120"/>
      <c r="C560" s="120"/>
      <c r="D560" s="191"/>
      <c r="E560" s="191"/>
    </row>
    <row r="561" spans="1:5" ht="15.75" customHeight="1" x14ac:dyDescent="0.25">
      <c r="A561" s="120"/>
      <c r="B561" s="120"/>
      <c r="C561" s="120"/>
      <c r="D561" s="191"/>
      <c r="E561" s="191"/>
    </row>
    <row r="562" spans="1:5" ht="15.75" customHeight="1" x14ac:dyDescent="0.25">
      <c r="A562" s="120"/>
      <c r="B562" s="120"/>
      <c r="C562" s="120"/>
      <c r="D562" s="191"/>
      <c r="E562" s="191"/>
    </row>
    <row r="563" spans="1:5" ht="15.75" customHeight="1" x14ac:dyDescent="0.25">
      <c r="A563" s="120"/>
      <c r="B563" s="120"/>
      <c r="C563" s="120"/>
      <c r="D563" s="191"/>
      <c r="E563" s="191"/>
    </row>
    <row r="564" spans="1:5" ht="15.75" customHeight="1" x14ac:dyDescent="0.25">
      <c r="A564" s="120"/>
      <c r="B564" s="120"/>
      <c r="C564" s="120"/>
      <c r="D564" s="191"/>
      <c r="E564" s="191"/>
    </row>
    <row r="565" spans="1:5" ht="15.75" customHeight="1" x14ac:dyDescent="0.25">
      <c r="A565" s="120"/>
      <c r="B565" s="120"/>
      <c r="C565" s="120"/>
      <c r="D565" s="191"/>
      <c r="E565" s="191"/>
    </row>
    <row r="566" spans="1:5" ht="15.75" customHeight="1" x14ac:dyDescent="0.25">
      <c r="A566" s="120"/>
      <c r="B566" s="120"/>
      <c r="C566" s="120"/>
      <c r="D566" s="191"/>
      <c r="E566" s="191"/>
    </row>
    <row r="567" spans="1:5" ht="15.75" customHeight="1" x14ac:dyDescent="0.25">
      <c r="A567" s="120"/>
      <c r="B567" s="120"/>
      <c r="C567" s="120"/>
      <c r="D567" s="191"/>
      <c r="E567" s="191"/>
    </row>
    <row r="568" spans="1:5" ht="15.75" customHeight="1" x14ac:dyDescent="0.25">
      <c r="A568" s="120"/>
      <c r="B568" s="120"/>
      <c r="C568" s="120"/>
      <c r="D568" s="191"/>
      <c r="E568" s="191"/>
    </row>
    <row r="569" spans="1:5" ht="15.75" customHeight="1" x14ac:dyDescent="0.25">
      <c r="A569" s="120"/>
      <c r="B569" s="120"/>
      <c r="C569" s="120"/>
      <c r="D569" s="191"/>
      <c r="E569" s="191"/>
    </row>
    <row r="570" spans="1:5" ht="15.75" customHeight="1" x14ac:dyDescent="0.25">
      <c r="A570" s="120"/>
      <c r="B570" s="120"/>
      <c r="C570" s="120"/>
      <c r="D570" s="191"/>
      <c r="E570" s="191"/>
    </row>
    <row r="571" spans="1:5" ht="15.75" customHeight="1" x14ac:dyDescent="0.25">
      <c r="A571" s="120"/>
      <c r="B571" s="120"/>
      <c r="C571" s="120"/>
      <c r="D571" s="191"/>
      <c r="E571" s="191"/>
    </row>
    <row r="572" spans="1:5" ht="15.75" customHeight="1" x14ac:dyDescent="0.25">
      <c r="A572" s="120"/>
      <c r="B572" s="120"/>
      <c r="C572" s="120"/>
      <c r="D572" s="191"/>
      <c r="E572" s="191"/>
    </row>
    <row r="573" spans="1:5" ht="15.75" customHeight="1" x14ac:dyDescent="0.25">
      <c r="A573" s="120"/>
      <c r="B573" s="120"/>
      <c r="C573" s="120"/>
      <c r="D573" s="191"/>
      <c r="E573" s="191"/>
    </row>
    <row r="574" spans="1:5" ht="15.75" customHeight="1" x14ac:dyDescent="0.25">
      <c r="A574" s="120"/>
      <c r="B574" s="120"/>
      <c r="C574" s="120"/>
      <c r="D574" s="191"/>
      <c r="E574" s="191"/>
    </row>
    <row r="575" spans="1:5" ht="15.75" customHeight="1" x14ac:dyDescent="0.25">
      <c r="A575" s="120"/>
      <c r="B575" s="120"/>
      <c r="C575" s="120"/>
      <c r="D575" s="191"/>
      <c r="E575" s="191"/>
    </row>
    <row r="576" spans="1:5" ht="15.75" customHeight="1" x14ac:dyDescent="0.25">
      <c r="A576" s="120"/>
      <c r="B576" s="120"/>
      <c r="C576" s="120"/>
      <c r="D576" s="191"/>
      <c r="E576" s="191"/>
    </row>
    <row r="577" spans="1:5" ht="15.75" customHeight="1" x14ac:dyDescent="0.25">
      <c r="A577" s="120"/>
      <c r="B577" s="120"/>
      <c r="C577" s="120"/>
      <c r="D577" s="191"/>
      <c r="E577" s="191"/>
    </row>
    <row r="578" spans="1:5" ht="15.75" customHeight="1" x14ac:dyDescent="0.25">
      <c r="A578" s="120"/>
      <c r="B578" s="120"/>
      <c r="C578" s="120"/>
      <c r="D578" s="191"/>
      <c r="E578" s="191"/>
    </row>
    <row r="579" spans="1:5" ht="15.75" customHeight="1" x14ac:dyDescent="0.25">
      <c r="A579" s="120"/>
      <c r="B579" s="120"/>
      <c r="C579" s="120"/>
      <c r="D579" s="191"/>
      <c r="E579" s="191"/>
    </row>
    <row r="580" spans="1:5" ht="15.75" customHeight="1" x14ac:dyDescent="0.25">
      <c r="A580" s="120"/>
      <c r="B580" s="120"/>
      <c r="C580" s="120"/>
      <c r="D580" s="191"/>
      <c r="E580" s="191"/>
    </row>
    <row r="581" spans="1:5" ht="15.75" customHeight="1" x14ac:dyDescent="0.25">
      <c r="A581" s="120"/>
      <c r="B581" s="120"/>
      <c r="C581" s="120"/>
      <c r="D581" s="191"/>
      <c r="E581" s="191"/>
    </row>
    <row r="582" spans="1:5" ht="15.75" customHeight="1" x14ac:dyDescent="0.25">
      <c r="A582" s="120"/>
      <c r="B582" s="120"/>
      <c r="C582" s="120"/>
      <c r="D582" s="191"/>
      <c r="E582" s="191"/>
    </row>
    <row r="583" spans="1:5" ht="15.75" customHeight="1" x14ac:dyDescent="0.25">
      <c r="A583" s="120"/>
      <c r="B583" s="120"/>
      <c r="C583" s="120"/>
      <c r="D583" s="191"/>
      <c r="E583" s="191"/>
    </row>
    <row r="584" spans="1:5" ht="15.75" customHeight="1" x14ac:dyDescent="0.25">
      <c r="A584" s="120"/>
      <c r="B584" s="120"/>
      <c r="C584" s="120"/>
      <c r="D584" s="191"/>
      <c r="E584" s="191"/>
    </row>
    <row r="585" spans="1:5" ht="15.75" customHeight="1" x14ac:dyDescent="0.25">
      <c r="A585" s="120"/>
      <c r="B585" s="120"/>
      <c r="C585" s="120"/>
      <c r="D585" s="191"/>
      <c r="E585" s="191"/>
    </row>
    <row r="586" spans="1:5" ht="15.75" customHeight="1" x14ac:dyDescent="0.25">
      <c r="A586" s="120"/>
      <c r="B586" s="120"/>
      <c r="C586" s="120"/>
      <c r="D586" s="191"/>
      <c r="E586" s="191"/>
    </row>
    <row r="587" spans="1:5" ht="15.75" customHeight="1" x14ac:dyDescent="0.25">
      <c r="A587" s="120"/>
      <c r="B587" s="120"/>
      <c r="C587" s="120"/>
      <c r="D587" s="191"/>
      <c r="E587" s="191"/>
    </row>
    <row r="588" spans="1:5" ht="15.75" customHeight="1" x14ac:dyDescent="0.25">
      <c r="A588" s="120"/>
      <c r="B588" s="120"/>
      <c r="C588" s="120"/>
      <c r="D588" s="191"/>
      <c r="E588" s="191"/>
    </row>
    <row r="589" spans="1:5" ht="15.75" customHeight="1" x14ac:dyDescent="0.25">
      <c r="A589" s="120"/>
      <c r="B589" s="120"/>
      <c r="C589" s="120"/>
      <c r="D589" s="191"/>
      <c r="E589" s="191"/>
    </row>
    <row r="590" spans="1:5" ht="15.75" customHeight="1" x14ac:dyDescent="0.25">
      <c r="A590" s="120"/>
      <c r="B590" s="120"/>
      <c r="C590" s="120"/>
      <c r="D590" s="191"/>
      <c r="E590" s="191"/>
    </row>
    <row r="591" spans="1:5" ht="15.75" customHeight="1" x14ac:dyDescent="0.25">
      <c r="A591" s="120"/>
      <c r="B591" s="120"/>
      <c r="C591" s="120"/>
      <c r="D591" s="191"/>
      <c r="E591" s="191"/>
    </row>
    <row r="592" spans="1:5" ht="15.75" customHeight="1" x14ac:dyDescent="0.25">
      <c r="A592" s="120"/>
      <c r="B592" s="120"/>
      <c r="C592" s="120"/>
      <c r="D592" s="191"/>
      <c r="E592" s="191"/>
    </row>
    <row r="593" spans="1:5" ht="15.75" customHeight="1" x14ac:dyDescent="0.25">
      <c r="A593" s="120"/>
      <c r="B593" s="120"/>
      <c r="C593" s="120"/>
      <c r="D593" s="191"/>
      <c r="E593" s="191"/>
    </row>
    <row r="594" spans="1:5" ht="15.75" customHeight="1" x14ac:dyDescent="0.25">
      <c r="A594" s="120"/>
      <c r="B594" s="120"/>
      <c r="C594" s="120"/>
      <c r="D594" s="191"/>
      <c r="E594" s="191"/>
    </row>
    <row r="595" spans="1:5" ht="15.75" customHeight="1" x14ac:dyDescent="0.25">
      <c r="A595" s="120"/>
      <c r="B595" s="120"/>
      <c r="C595" s="120"/>
      <c r="D595" s="191"/>
      <c r="E595" s="191"/>
    </row>
    <row r="596" spans="1:5" ht="15.75" customHeight="1" x14ac:dyDescent="0.25">
      <c r="A596" s="120"/>
      <c r="B596" s="120"/>
      <c r="C596" s="120"/>
      <c r="D596" s="191"/>
      <c r="E596" s="191"/>
    </row>
    <row r="597" spans="1:5" ht="15.75" customHeight="1" x14ac:dyDescent="0.25">
      <c r="A597" s="120"/>
      <c r="B597" s="120"/>
      <c r="C597" s="120"/>
      <c r="D597" s="191"/>
      <c r="E597" s="191"/>
    </row>
    <row r="598" spans="1:5" ht="15.75" customHeight="1" x14ac:dyDescent="0.25">
      <c r="A598" s="120"/>
      <c r="B598" s="120"/>
      <c r="C598" s="120"/>
      <c r="D598" s="191"/>
      <c r="E598" s="191"/>
    </row>
    <row r="599" spans="1:5" ht="15.75" customHeight="1" x14ac:dyDescent="0.25">
      <c r="A599" s="120"/>
      <c r="B599" s="120"/>
      <c r="C599" s="120"/>
      <c r="D599" s="191"/>
      <c r="E599" s="191"/>
    </row>
    <row r="600" spans="1:5" ht="15.75" customHeight="1" x14ac:dyDescent="0.25">
      <c r="A600" s="120"/>
      <c r="B600" s="120"/>
      <c r="C600" s="120"/>
      <c r="D600" s="191"/>
      <c r="E600" s="191"/>
    </row>
    <row r="601" spans="1:5" ht="15.75" customHeight="1" x14ac:dyDescent="0.25">
      <c r="A601" s="120"/>
      <c r="B601" s="120"/>
      <c r="C601" s="120"/>
      <c r="D601" s="191"/>
      <c r="E601" s="191"/>
    </row>
    <row r="602" spans="1:5" ht="15.75" customHeight="1" x14ac:dyDescent="0.25">
      <c r="A602" s="120"/>
      <c r="B602" s="120"/>
      <c r="C602" s="120"/>
      <c r="D602" s="191"/>
      <c r="E602" s="191"/>
    </row>
    <row r="603" spans="1:5" ht="15.75" customHeight="1" x14ac:dyDescent="0.25">
      <c r="A603" s="120"/>
      <c r="B603" s="120"/>
      <c r="C603" s="120"/>
      <c r="D603" s="191"/>
      <c r="E603" s="191"/>
    </row>
    <row r="604" spans="1:5" ht="15.75" customHeight="1" x14ac:dyDescent="0.25">
      <c r="A604" s="120"/>
      <c r="B604" s="120"/>
      <c r="C604" s="120"/>
      <c r="D604" s="191"/>
      <c r="E604" s="191"/>
    </row>
    <row r="605" spans="1:5" ht="15.75" customHeight="1" x14ac:dyDescent="0.25">
      <c r="A605" s="120"/>
      <c r="B605" s="120"/>
      <c r="C605" s="120"/>
      <c r="D605" s="191"/>
      <c r="E605" s="191"/>
    </row>
    <row r="606" spans="1:5" ht="15.75" customHeight="1" x14ac:dyDescent="0.25">
      <c r="A606" s="120"/>
      <c r="B606" s="120"/>
      <c r="C606" s="120"/>
      <c r="D606" s="191"/>
      <c r="E606" s="191"/>
    </row>
    <row r="607" spans="1:5" ht="15.75" customHeight="1" x14ac:dyDescent="0.25">
      <c r="A607" s="120"/>
      <c r="B607" s="120"/>
      <c r="C607" s="120"/>
      <c r="D607" s="191"/>
      <c r="E607" s="191"/>
    </row>
    <row r="608" spans="1:5" ht="15.75" customHeight="1" x14ac:dyDescent="0.25">
      <c r="A608" s="120"/>
      <c r="B608" s="120"/>
      <c r="C608" s="120"/>
      <c r="D608" s="191"/>
      <c r="E608" s="191"/>
    </row>
    <row r="609" spans="1:5" ht="15.75" customHeight="1" x14ac:dyDescent="0.25">
      <c r="A609" s="120"/>
      <c r="B609" s="120"/>
      <c r="C609" s="120"/>
      <c r="D609" s="191"/>
      <c r="E609" s="191"/>
    </row>
    <row r="610" spans="1:5" ht="15.75" customHeight="1" x14ac:dyDescent="0.25">
      <c r="A610" s="120"/>
      <c r="B610" s="120"/>
      <c r="C610" s="120"/>
      <c r="D610" s="191"/>
      <c r="E610" s="191"/>
    </row>
    <row r="611" spans="1:5" ht="15.75" customHeight="1" x14ac:dyDescent="0.25">
      <c r="A611" s="120"/>
      <c r="B611" s="120"/>
      <c r="C611" s="120"/>
      <c r="D611" s="191"/>
      <c r="E611" s="191"/>
    </row>
    <row r="612" spans="1:5" ht="15.75" customHeight="1" x14ac:dyDescent="0.25">
      <c r="A612" s="120"/>
      <c r="B612" s="120"/>
      <c r="C612" s="120"/>
      <c r="D612" s="191"/>
      <c r="E612" s="191"/>
    </row>
    <row r="613" spans="1:5" ht="15.75" customHeight="1" x14ac:dyDescent="0.25">
      <c r="A613" s="120"/>
      <c r="B613" s="120"/>
      <c r="C613" s="120"/>
      <c r="D613" s="191"/>
      <c r="E613" s="191"/>
    </row>
    <row r="614" spans="1:5" ht="15.75" customHeight="1" x14ac:dyDescent="0.25">
      <c r="A614" s="120"/>
      <c r="B614" s="120"/>
      <c r="C614" s="120"/>
      <c r="D614" s="191"/>
      <c r="E614" s="191"/>
    </row>
    <row r="615" spans="1:5" ht="15.75" customHeight="1" x14ac:dyDescent="0.25">
      <c r="A615" s="120"/>
      <c r="B615" s="120"/>
      <c r="C615" s="120"/>
      <c r="D615" s="191"/>
      <c r="E615" s="191"/>
    </row>
    <row r="616" spans="1:5" ht="15.75" customHeight="1" x14ac:dyDescent="0.25">
      <c r="A616" s="120"/>
      <c r="B616" s="120"/>
      <c r="C616" s="120"/>
      <c r="D616" s="191"/>
      <c r="E616" s="191"/>
    </row>
    <row r="617" spans="1:5" ht="15.75" customHeight="1" x14ac:dyDescent="0.25">
      <c r="A617" s="120"/>
      <c r="B617" s="120"/>
      <c r="C617" s="120"/>
      <c r="D617" s="191"/>
      <c r="E617" s="191"/>
    </row>
    <row r="618" spans="1:5" ht="15.75" customHeight="1" x14ac:dyDescent="0.25">
      <c r="A618" s="120"/>
      <c r="B618" s="120"/>
      <c r="C618" s="120"/>
      <c r="D618" s="191"/>
      <c r="E618" s="191"/>
    </row>
    <row r="619" spans="1:5" ht="15.75" customHeight="1" x14ac:dyDescent="0.25">
      <c r="A619" s="120"/>
      <c r="B619" s="120"/>
      <c r="C619" s="120"/>
      <c r="D619" s="191"/>
      <c r="E619" s="191"/>
    </row>
    <row r="620" spans="1:5" ht="15.75" customHeight="1" x14ac:dyDescent="0.25">
      <c r="A620" s="120"/>
      <c r="B620" s="120"/>
      <c r="C620" s="120"/>
      <c r="D620" s="191"/>
      <c r="E620" s="191"/>
    </row>
    <row r="621" spans="1:5" ht="15.75" customHeight="1" x14ac:dyDescent="0.25">
      <c r="A621" s="120"/>
      <c r="B621" s="120"/>
      <c r="C621" s="120"/>
      <c r="D621" s="191"/>
      <c r="E621" s="191"/>
    </row>
    <row r="622" spans="1:5" ht="15.75" customHeight="1" x14ac:dyDescent="0.25">
      <c r="A622" s="120"/>
      <c r="B622" s="120"/>
      <c r="C622" s="120"/>
      <c r="D622" s="191"/>
      <c r="E622" s="191"/>
    </row>
    <row r="623" spans="1:5" ht="15.75" customHeight="1" x14ac:dyDescent="0.25">
      <c r="A623" s="120"/>
      <c r="B623" s="120"/>
      <c r="C623" s="120"/>
      <c r="D623" s="191"/>
      <c r="E623" s="191"/>
    </row>
    <row r="624" spans="1:5" ht="15.75" customHeight="1" x14ac:dyDescent="0.25">
      <c r="A624" s="120"/>
      <c r="B624" s="120"/>
      <c r="C624" s="120"/>
      <c r="D624" s="191"/>
      <c r="E624" s="191"/>
    </row>
    <row r="625" spans="1:5" ht="15.75" customHeight="1" x14ac:dyDescent="0.25">
      <c r="A625" s="120"/>
      <c r="B625" s="120"/>
      <c r="C625" s="120"/>
      <c r="D625" s="191"/>
      <c r="E625" s="191"/>
    </row>
    <row r="626" spans="1:5" ht="15.75" customHeight="1" x14ac:dyDescent="0.25">
      <c r="A626" s="120"/>
      <c r="B626" s="120"/>
      <c r="C626" s="120"/>
      <c r="D626" s="191"/>
      <c r="E626" s="191"/>
    </row>
    <row r="627" spans="1:5" ht="15.75" customHeight="1" x14ac:dyDescent="0.25">
      <c r="A627" s="120"/>
      <c r="B627" s="120"/>
      <c r="C627" s="120"/>
      <c r="D627" s="191"/>
      <c r="E627" s="191"/>
    </row>
    <row r="628" spans="1:5" ht="15.75" customHeight="1" x14ac:dyDescent="0.25">
      <c r="A628" s="120"/>
      <c r="B628" s="120"/>
      <c r="C628" s="120"/>
      <c r="D628" s="191"/>
      <c r="E628" s="191"/>
    </row>
    <row r="629" spans="1:5" ht="15.75" customHeight="1" x14ac:dyDescent="0.25">
      <c r="A629" s="120"/>
      <c r="B629" s="120"/>
      <c r="C629" s="120"/>
      <c r="D629" s="191"/>
      <c r="E629" s="191"/>
    </row>
    <row r="630" spans="1:5" ht="15.75" customHeight="1" x14ac:dyDescent="0.25">
      <c r="A630" s="120"/>
      <c r="B630" s="120"/>
      <c r="C630" s="120"/>
      <c r="D630" s="191"/>
      <c r="E630" s="191"/>
    </row>
    <row r="631" spans="1:5" ht="15.75" customHeight="1" x14ac:dyDescent="0.25">
      <c r="A631" s="120"/>
      <c r="B631" s="120"/>
      <c r="C631" s="120"/>
      <c r="D631" s="191"/>
      <c r="E631" s="191"/>
    </row>
    <row r="632" spans="1:5" ht="15.75" customHeight="1" x14ac:dyDescent="0.25">
      <c r="A632" s="120"/>
      <c r="B632" s="120"/>
      <c r="C632" s="120"/>
      <c r="D632" s="191"/>
      <c r="E632" s="191"/>
    </row>
    <row r="633" spans="1:5" ht="15.75" customHeight="1" x14ac:dyDescent="0.25">
      <c r="A633" s="120"/>
      <c r="B633" s="120"/>
      <c r="C633" s="120"/>
      <c r="D633" s="191"/>
      <c r="E633" s="191"/>
    </row>
    <row r="634" spans="1:5" ht="15.75" customHeight="1" x14ac:dyDescent="0.25">
      <c r="A634" s="120"/>
      <c r="B634" s="120"/>
      <c r="C634" s="120"/>
      <c r="D634" s="191"/>
      <c r="E634" s="191"/>
    </row>
    <row r="635" spans="1:5" ht="15.75" customHeight="1" x14ac:dyDescent="0.25">
      <c r="A635" s="120"/>
      <c r="B635" s="120"/>
      <c r="C635" s="120"/>
      <c r="D635" s="191"/>
      <c r="E635" s="191"/>
    </row>
    <row r="636" spans="1:5" ht="15.75" customHeight="1" x14ac:dyDescent="0.25">
      <c r="A636" s="120"/>
      <c r="B636" s="120"/>
      <c r="C636" s="120"/>
      <c r="D636" s="191"/>
      <c r="E636" s="191"/>
    </row>
    <row r="637" spans="1:5" ht="15.75" customHeight="1" x14ac:dyDescent="0.25">
      <c r="A637" s="120"/>
      <c r="B637" s="120"/>
      <c r="C637" s="120"/>
      <c r="D637" s="191"/>
      <c r="E637" s="191"/>
    </row>
    <row r="638" spans="1:5" ht="15.75" customHeight="1" x14ac:dyDescent="0.25">
      <c r="A638" s="120"/>
      <c r="B638" s="120"/>
      <c r="C638" s="120"/>
      <c r="D638" s="191"/>
      <c r="E638" s="191"/>
    </row>
    <row r="639" spans="1:5" ht="15.75" customHeight="1" x14ac:dyDescent="0.25">
      <c r="A639" s="120"/>
      <c r="B639" s="120"/>
      <c r="C639" s="120"/>
      <c r="D639" s="191"/>
      <c r="E639" s="191"/>
    </row>
    <row r="640" spans="1:5" ht="15.75" customHeight="1" x14ac:dyDescent="0.25">
      <c r="A640" s="120"/>
      <c r="B640" s="120"/>
      <c r="C640" s="120"/>
      <c r="D640" s="191"/>
      <c r="E640" s="191"/>
    </row>
    <row r="641" spans="1:5" ht="15.75" customHeight="1" x14ac:dyDescent="0.25">
      <c r="A641" s="120"/>
      <c r="B641" s="120"/>
      <c r="C641" s="120"/>
      <c r="D641" s="191"/>
      <c r="E641" s="191"/>
    </row>
    <row r="642" spans="1:5" ht="15.75" customHeight="1" x14ac:dyDescent="0.25">
      <c r="A642" s="120"/>
      <c r="B642" s="120"/>
      <c r="C642" s="120"/>
      <c r="D642" s="191"/>
      <c r="E642" s="191"/>
    </row>
    <row r="643" spans="1:5" ht="15.75" customHeight="1" x14ac:dyDescent="0.25">
      <c r="A643" s="120"/>
      <c r="B643" s="120"/>
      <c r="C643" s="120"/>
      <c r="D643" s="191"/>
      <c r="E643" s="191"/>
    </row>
    <row r="644" spans="1:5" ht="15.75" customHeight="1" x14ac:dyDescent="0.25">
      <c r="A644" s="120"/>
      <c r="B644" s="120"/>
      <c r="C644" s="120"/>
      <c r="D644" s="191"/>
      <c r="E644" s="191"/>
    </row>
    <row r="645" spans="1:5" ht="15.75" customHeight="1" x14ac:dyDescent="0.25">
      <c r="A645" s="120"/>
      <c r="B645" s="120"/>
      <c r="C645" s="120"/>
      <c r="D645" s="191"/>
      <c r="E645" s="191"/>
    </row>
    <row r="646" spans="1:5" ht="15.75" customHeight="1" x14ac:dyDescent="0.25">
      <c r="A646" s="120"/>
      <c r="B646" s="120"/>
      <c r="C646" s="120"/>
      <c r="D646" s="191"/>
      <c r="E646" s="191"/>
    </row>
    <row r="647" spans="1:5" ht="15.75" customHeight="1" x14ac:dyDescent="0.25">
      <c r="A647" s="120"/>
      <c r="B647" s="120"/>
      <c r="C647" s="120"/>
      <c r="D647" s="191"/>
      <c r="E647" s="191"/>
    </row>
    <row r="648" spans="1:5" ht="15.75" customHeight="1" x14ac:dyDescent="0.25">
      <c r="A648" s="120"/>
      <c r="B648" s="120"/>
      <c r="C648" s="120"/>
      <c r="D648" s="191"/>
      <c r="E648" s="191"/>
    </row>
    <row r="649" spans="1:5" ht="15.75" customHeight="1" x14ac:dyDescent="0.25">
      <c r="A649" s="120"/>
      <c r="B649" s="120"/>
      <c r="C649" s="120"/>
      <c r="D649" s="191"/>
      <c r="E649" s="191"/>
    </row>
    <row r="650" spans="1:5" ht="15.75" customHeight="1" x14ac:dyDescent="0.25">
      <c r="A650" s="120"/>
      <c r="B650" s="120"/>
      <c r="C650" s="120"/>
      <c r="D650" s="191"/>
      <c r="E650" s="191"/>
    </row>
    <row r="651" spans="1:5" ht="15.75" customHeight="1" x14ac:dyDescent="0.25">
      <c r="A651" s="120"/>
      <c r="B651" s="120"/>
      <c r="C651" s="120"/>
      <c r="D651" s="191"/>
      <c r="E651" s="191"/>
    </row>
    <row r="652" spans="1:5" ht="15.75" customHeight="1" x14ac:dyDescent="0.25">
      <c r="A652" s="120"/>
      <c r="B652" s="120"/>
      <c r="C652" s="120"/>
      <c r="D652" s="191"/>
      <c r="E652" s="191"/>
    </row>
    <row r="653" spans="1:5" ht="15.75" customHeight="1" x14ac:dyDescent="0.25">
      <c r="A653" s="120"/>
      <c r="B653" s="120"/>
      <c r="C653" s="120"/>
      <c r="D653" s="191"/>
      <c r="E653" s="191"/>
    </row>
    <row r="654" spans="1:5" ht="15.75" customHeight="1" x14ac:dyDescent="0.25">
      <c r="A654" s="120"/>
      <c r="B654" s="120"/>
      <c r="C654" s="120"/>
      <c r="D654" s="191"/>
      <c r="E654" s="191"/>
    </row>
    <row r="655" spans="1:5" ht="15.75" customHeight="1" x14ac:dyDescent="0.25">
      <c r="A655" s="120"/>
      <c r="B655" s="120"/>
      <c r="C655" s="120"/>
      <c r="D655" s="191"/>
      <c r="E655" s="191"/>
    </row>
    <row r="656" spans="1:5" ht="15.75" customHeight="1" x14ac:dyDescent="0.25">
      <c r="A656" s="120"/>
      <c r="B656" s="120"/>
      <c r="C656" s="120"/>
      <c r="D656" s="191"/>
      <c r="E656" s="191"/>
    </row>
    <row r="657" spans="1:5" ht="15.75" customHeight="1" x14ac:dyDescent="0.25">
      <c r="A657" s="120"/>
      <c r="B657" s="120"/>
      <c r="C657" s="120"/>
      <c r="D657" s="191"/>
      <c r="E657" s="191"/>
    </row>
    <row r="658" spans="1:5" ht="15.75" customHeight="1" x14ac:dyDescent="0.25">
      <c r="A658" s="120"/>
      <c r="B658" s="120"/>
      <c r="C658" s="120"/>
      <c r="D658" s="191"/>
      <c r="E658" s="191"/>
    </row>
    <row r="659" spans="1:5" ht="15.75" customHeight="1" x14ac:dyDescent="0.25">
      <c r="A659" s="120"/>
      <c r="B659" s="120"/>
      <c r="C659" s="120"/>
      <c r="D659" s="191"/>
      <c r="E659" s="191"/>
    </row>
    <row r="660" spans="1:5" ht="15.75" customHeight="1" x14ac:dyDescent="0.25">
      <c r="A660" s="120"/>
      <c r="B660" s="120"/>
      <c r="C660" s="120"/>
      <c r="D660" s="191"/>
      <c r="E660" s="191"/>
    </row>
    <row r="661" spans="1:5" ht="15.75" customHeight="1" x14ac:dyDescent="0.25">
      <c r="A661" s="120"/>
      <c r="B661" s="120"/>
      <c r="C661" s="120"/>
      <c r="D661" s="191"/>
      <c r="E661" s="191"/>
    </row>
    <row r="662" spans="1:5" ht="15.75" customHeight="1" x14ac:dyDescent="0.25">
      <c r="A662" s="120"/>
      <c r="B662" s="120"/>
      <c r="C662" s="120"/>
      <c r="D662" s="191"/>
      <c r="E662" s="191"/>
    </row>
    <row r="663" spans="1:5" ht="15.75" customHeight="1" x14ac:dyDescent="0.25">
      <c r="A663" s="120"/>
      <c r="B663" s="120"/>
      <c r="C663" s="120"/>
      <c r="D663" s="191"/>
      <c r="E663" s="191"/>
    </row>
    <row r="664" spans="1:5" ht="15.75" customHeight="1" x14ac:dyDescent="0.25">
      <c r="A664" s="120"/>
      <c r="B664" s="120"/>
      <c r="C664" s="120"/>
      <c r="D664" s="191"/>
      <c r="E664" s="191"/>
    </row>
    <row r="665" spans="1:5" ht="15.75" customHeight="1" x14ac:dyDescent="0.25">
      <c r="A665" s="120"/>
      <c r="B665" s="120"/>
      <c r="C665" s="120"/>
      <c r="D665" s="191"/>
      <c r="E665" s="191"/>
    </row>
    <row r="666" spans="1:5" ht="15.75" customHeight="1" x14ac:dyDescent="0.25">
      <c r="A666" s="120"/>
      <c r="B666" s="120"/>
      <c r="C666" s="120"/>
      <c r="D666" s="191"/>
      <c r="E666" s="191"/>
    </row>
    <row r="667" spans="1:5" ht="15.75" customHeight="1" x14ac:dyDescent="0.25">
      <c r="A667" s="120"/>
      <c r="B667" s="120"/>
      <c r="C667" s="120"/>
      <c r="D667" s="191"/>
      <c r="E667" s="191"/>
    </row>
    <row r="668" spans="1:5" ht="15.75" customHeight="1" x14ac:dyDescent="0.25">
      <c r="A668" s="120"/>
      <c r="B668" s="120"/>
      <c r="C668" s="120"/>
      <c r="D668" s="191"/>
      <c r="E668" s="191"/>
    </row>
    <row r="669" spans="1:5" ht="15.75" customHeight="1" x14ac:dyDescent="0.25">
      <c r="A669" s="120"/>
      <c r="B669" s="120"/>
      <c r="C669" s="120"/>
      <c r="D669" s="191"/>
      <c r="E669" s="191"/>
    </row>
    <row r="670" spans="1:5" ht="15.75" customHeight="1" x14ac:dyDescent="0.25">
      <c r="A670" s="120"/>
      <c r="B670" s="120"/>
      <c r="C670" s="120"/>
      <c r="D670" s="191"/>
      <c r="E670" s="191"/>
    </row>
    <row r="671" spans="1:5" ht="15.75" customHeight="1" x14ac:dyDescent="0.25">
      <c r="A671" s="120"/>
      <c r="B671" s="120"/>
      <c r="C671" s="120"/>
      <c r="D671" s="191"/>
      <c r="E671" s="191"/>
    </row>
    <row r="672" spans="1:5" ht="15.75" customHeight="1" x14ac:dyDescent="0.25">
      <c r="A672" s="120"/>
      <c r="B672" s="120"/>
      <c r="C672" s="120"/>
      <c r="D672" s="191"/>
      <c r="E672" s="191"/>
    </row>
    <row r="673" spans="1:5" ht="15.75" customHeight="1" x14ac:dyDescent="0.25">
      <c r="A673" s="120"/>
      <c r="B673" s="120"/>
      <c r="C673" s="120"/>
      <c r="D673" s="191"/>
      <c r="E673" s="191"/>
    </row>
    <row r="674" spans="1:5" ht="15.75" customHeight="1" x14ac:dyDescent="0.25">
      <c r="A674" s="120"/>
      <c r="B674" s="120"/>
      <c r="C674" s="120"/>
      <c r="D674" s="191"/>
      <c r="E674" s="191"/>
    </row>
    <row r="675" spans="1:5" ht="15.75" customHeight="1" x14ac:dyDescent="0.25">
      <c r="A675" s="120"/>
      <c r="B675" s="120"/>
      <c r="C675" s="120"/>
      <c r="D675" s="191"/>
      <c r="E675" s="191"/>
    </row>
    <row r="676" spans="1:5" ht="15.75" customHeight="1" x14ac:dyDescent="0.25">
      <c r="A676" s="120"/>
      <c r="B676" s="120"/>
      <c r="C676" s="120"/>
      <c r="D676" s="191"/>
      <c r="E676" s="191"/>
    </row>
    <row r="677" spans="1:5" ht="15.75" customHeight="1" x14ac:dyDescent="0.25">
      <c r="A677" s="120"/>
      <c r="B677" s="120"/>
      <c r="C677" s="120"/>
      <c r="D677" s="191"/>
      <c r="E677" s="191"/>
    </row>
    <row r="678" spans="1:5" ht="15.75" customHeight="1" x14ac:dyDescent="0.25">
      <c r="A678" s="120"/>
      <c r="B678" s="120"/>
      <c r="C678" s="120"/>
      <c r="D678" s="191"/>
      <c r="E678" s="191"/>
    </row>
    <row r="679" spans="1:5" ht="15.75" customHeight="1" x14ac:dyDescent="0.25">
      <c r="A679" s="120"/>
      <c r="B679" s="120"/>
      <c r="C679" s="120"/>
      <c r="D679" s="191"/>
      <c r="E679" s="191"/>
    </row>
    <row r="680" spans="1:5" ht="15.75" customHeight="1" x14ac:dyDescent="0.25">
      <c r="A680" s="120"/>
      <c r="B680" s="120"/>
      <c r="C680" s="120"/>
      <c r="D680" s="191"/>
      <c r="E680" s="191"/>
    </row>
    <row r="681" spans="1:5" ht="15.75" customHeight="1" x14ac:dyDescent="0.25">
      <c r="A681" s="120"/>
      <c r="B681" s="120"/>
      <c r="C681" s="120"/>
      <c r="D681" s="191"/>
      <c r="E681" s="191"/>
    </row>
    <row r="682" spans="1:5" ht="15.75" customHeight="1" x14ac:dyDescent="0.25">
      <c r="A682" s="120"/>
      <c r="B682" s="120"/>
      <c r="C682" s="120"/>
      <c r="D682" s="191"/>
      <c r="E682" s="191"/>
    </row>
    <row r="683" spans="1:5" ht="15.75" customHeight="1" x14ac:dyDescent="0.25">
      <c r="A683" s="120"/>
      <c r="B683" s="120"/>
      <c r="C683" s="120"/>
      <c r="D683" s="191"/>
      <c r="E683" s="191"/>
    </row>
    <row r="684" spans="1:5" ht="15.75" customHeight="1" x14ac:dyDescent="0.25">
      <c r="A684" s="120"/>
      <c r="B684" s="120"/>
      <c r="C684" s="120"/>
      <c r="D684" s="191"/>
      <c r="E684" s="191"/>
    </row>
    <row r="685" spans="1:5" ht="15.75" customHeight="1" x14ac:dyDescent="0.25">
      <c r="A685" s="120"/>
      <c r="B685" s="120"/>
      <c r="C685" s="120"/>
      <c r="D685" s="191"/>
      <c r="E685" s="191"/>
    </row>
    <row r="686" spans="1:5" ht="15.75" customHeight="1" x14ac:dyDescent="0.25">
      <c r="A686" s="120"/>
      <c r="B686" s="120"/>
      <c r="C686" s="120"/>
      <c r="D686" s="191"/>
      <c r="E686" s="191"/>
    </row>
    <row r="687" spans="1:5" ht="15.75" customHeight="1" x14ac:dyDescent="0.25">
      <c r="A687" s="120"/>
      <c r="B687" s="120"/>
      <c r="C687" s="120"/>
      <c r="D687" s="191"/>
      <c r="E687" s="191"/>
    </row>
    <row r="688" spans="1:5" ht="15.75" customHeight="1" x14ac:dyDescent="0.25">
      <c r="A688" s="120"/>
      <c r="B688" s="120"/>
      <c r="C688" s="120"/>
      <c r="D688" s="191"/>
      <c r="E688" s="191"/>
    </row>
    <row r="689" spans="1:5" ht="15.75" customHeight="1" x14ac:dyDescent="0.25">
      <c r="A689" s="120"/>
      <c r="B689" s="120"/>
      <c r="C689" s="120"/>
      <c r="D689" s="191"/>
      <c r="E689" s="191"/>
    </row>
    <row r="690" spans="1:5" ht="15.75" customHeight="1" x14ac:dyDescent="0.25">
      <c r="A690" s="120"/>
      <c r="B690" s="120"/>
      <c r="C690" s="120"/>
      <c r="D690" s="191"/>
      <c r="E690" s="191"/>
    </row>
    <row r="691" spans="1:5" ht="15.75" customHeight="1" x14ac:dyDescent="0.25">
      <c r="A691" s="120"/>
      <c r="B691" s="120"/>
      <c r="C691" s="120"/>
      <c r="D691" s="191"/>
      <c r="E691" s="191"/>
    </row>
    <row r="692" spans="1:5" ht="15.75" customHeight="1" x14ac:dyDescent="0.25">
      <c r="A692" s="120"/>
      <c r="B692" s="120"/>
      <c r="C692" s="120"/>
      <c r="D692" s="191"/>
      <c r="E692" s="191"/>
    </row>
    <row r="693" spans="1:5" ht="15.75" customHeight="1" x14ac:dyDescent="0.25">
      <c r="A693" s="120"/>
      <c r="B693" s="120"/>
      <c r="C693" s="120"/>
      <c r="D693" s="191"/>
      <c r="E693" s="191"/>
    </row>
    <row r="694" spans="1:5" ht="15.75" customHeight="1" x14ac:dyDescent="0.25">
      <c r="A694" s="120"/>
      <c r="B694" s="120"/>
      <c r="C694" s="120"/>
      <c r="D694" s="191"/>
      <c r="E694" s="191"/>
    </row>
    <row r="695" spans="1:5" ht="15.75" customHeight="1" x14ac:dyDescent="0.25">
      <c r="A695" s="120"/>
      <c r="B695" s="120"/>
      <c r="C695" s="120"/>
      <c r="D695" s="191"/>
      <c r="E695" s="191"/>
    </row>
    <row r="696" spans="1:5" ht="15.75" customHeight="1" x14ac:dyDescent="0.25">
      <c r="A696" s="120"/>
      <c r="B696" s="120"/>
      <c r="C696" s="120"/>
      <c r="D696" s="191"/>
      <c r="E696" s="191"/>
    </row>
    <row r="697" spans="1:5" ht="15.75" customHeight="1" x14ac:dyDescent="0.25">
      <c r="A697" s="120"/>
      <c r="B697" s="120"/>
      <c r="C697" s="120"/>
      <c r="D697" s="191"/>
      <c r="E697" s="191"/>
    </row>
    <row r="698" spans="1:5" ht="15.75" customHeight="1" x14ac:dyDescent="0.25">
      <c r="A698" s="120"/>
      <c r="B698" s="120"/>
      <c r="C698" s="120"/>
      <c r="D698" s="191"/>
      <c r="E698" s="191"/>
    </row>
    <row r="699" spans="1:5" ht="15.75" customHeight="1" x14ac:dyDescent="0.25">
      <c r="A699" s="120"/>
      <c r="B699" s="120"/>
      <c r="C699" s="120"/>
      <c r="D699" s="191"/>
      <c r="E699" s="191"/>
    </row>
    <row r="700" spans="1:5" ht="15.75" customHeight="1" x14ac:dyDescent="0.25">
      <c r="A700" s="120"/>
      <c r="B700" s="120"/>
      <c r="C700" s="120"/>
      <c r="D700" s="191"/>
      <c r="E700" s="191"/>
    </row>
    <row r="701" spans="1:5" ht="15.75" customHeight="1" x14ac:dyDescent="0.25">
      <c r="A701" s="120"/>
      <c r="B701" s="120"/>
      <c r="C701" s="120"/>
      <c r="D701" s="191"/>
      <c r="E701" s="191"/>
    </row>
    <row r="702" spans="1:5" ht="15.75" customHeight="1" x14ac:dyDescent="0.25">
      <c r="A702" s="120"/>
      <c r="B702" s="120"/>
      <c r="C702" s="120"/>
      <c r="D702" s="191"/>
      <c r="E702" s="191"/>
    </row>
    <row r="703" spans="1:5" ht="15.75" customHeight="1" x14ac:dyDescent="0.25">
      <c r="A703" s="120"/>
      <c r="B703" s="120"/>
      <c r="C703" s="120"/>
      <c r="D703" s="191"/>
      <c r="E703" s="191"/>
    </row>
    <row r="704" spans="1:5" ht="15.75" customHeight="1" x14ac:dyDescent="0.25">
      <c r="A704" s="120"/>
      <c r="B704" s="120"/>
      <c r="C704" s="120"/>
      <c r="D704" s="191"/>
      <c r="E704" s="191"/>
    </row>
    <row r="705" spans="1:5" ht="15.75" customHeight="1" x14ac:dyDescent="0.25">
      <c r="A705" s="120"/>
      <c r="B705" s="120"/>
      <c r="C705" s="120"/>
      <c r="D705" s="191"/>
      <c r="E705" s="191"/>
    </row>
    <row r="706" spans="1:5" ht="15.75" customHeight="1" x14ac:dyDescent="0.25">
      <c r="A706" s="120"/>
      <c r="B706" s="120"/>
      <c r="C706" s="120"/>
      <c r="D706" s="191"/>
      <c r="E706" s="191"/>
    </row>
    <row r="707" spans="1:5" ht="15.75" customHeight="1" x14ac:dyDescent="0.25">
      <c r="A707" s="120"/>
      <c r="B707" s="120"/>
      <c r="C707" s="120"/>
      <c r="D707" s="191"/>
      <c r="E707" s="191"/>
    </row>
    <row r="708" spans="1:5" ht="15.75" customHeight="1" x14ac:dyDescent="0.25">
      <c r="A708" s="120"/>
      <c r="B708" s="120"/>
      <c r="C708" s="120"/>
      <c r="D708" s="191"/>
      <c r="E708" s="191"/>
    </row>
    <row r="709" spans="1:5" ht="15.75" customHeight="1" x14ac:dyDescent="0.25">
      <c r="A709" s="120"/>
      <c r="B709" s="120"/>
      <c r="C709" s="120"/>
      <c r="D709" s="191"/>
      <c r="E709" s="191"/>
    </row>
    <row r="710" spans="1:5" ht="15.75" customHeight="1" x14ac:dyDescent="0.25">
      <c r="A710" s="120"/>
      <c r="B710" s="120"/>
      <c r="C710" s="120"/>
      <c r="D710" s="191"/>
      <c r="E710" s="191"/>
    </row>
    <row r="711" spans="1:5" ht="15.75" customHeight="1" x14ac:dyDescent="0.25">
      <c r="A711" s="120"/>
      <c r="B711" s="120"/>
      <c r="C711" s="120"/>
      <c r="D711" s="191"/>
      <c r="E711" s="191"/>
    </row>
    <row r="712" spans="1:5" ht="15.75" customHeight="1" x14ac:dyDescent="0.25">
      <c r="A712" s="120"/>
      <c r="B712" s="120"/>
      <c r="C712" s="120"/>
      <c r="D712" s="191"/>
      <c r="E712" s="191"/>
    </row>
    <row r="713" spans="1:5" ht="15.75" customHeight="1" x14ac:dyDescent="0.25">
      <c r="A713" s="120"/>
      <c r="B713" s="120"/>
      <c r="C713" s="120"/>
      <c r="D713" s="191"/>
      <c r="E713" s="191"/>
    </row>
    <row r="714" spans="1:5" ht="15.75" customHeight="1" x14ac:dyDescent="0.25">
      <c r="A714" s="120"/>
      <c r="B714" s="120"/>
      <c r="C714" s="120"/>
      <c r="D714" s="191"/>
      <c r="E714" s="191"/>
    </row>
    <row r="715" spans="1:5" ht="15.75" customHeight="1" x14ac:dyDescent="0.25">
      <c r="A715" s="120"/>
      <c r="B715" s="120"/>
      <c r="C715" s="120"/>
      <c r="D715" s="191"/>
      <c r="E715" s="191"/>
    </row>
    <row r="716" spans="1:5" ht="15.75" customHeight="1" x14ac:dyDescent="0.25">
      <c r="A716" s="120"/>
      <c r="B716" s="120"/>
      <c r="C716" s="120"/>
      <c r="D716" s="191"/>
      <c r="E716" s="191"/>
    </row>
    <row r="717" spans="1:5" ht="15.75" customHeight="1" x14ac:dyDescent="0.25">
      <c r="A717" s="120"/>
      <c r="B717" s="120"/>
      <c r="C717" s="120"/>
      <c r="D717" s="191"/>
      <c r="E717" s="191"/>
    </row>
    <row r="718" spans="1:5" ht="15.75" customHeight="1" x14ac:dyDescent="0.25">
      <c r="A718" s="120"/>
      <c r="B718" s="120"/>
      <c r="C718" s="120"/>
      <c r="D718" s="191"/>
      <c r="E718" s="191"/>
    </row>
    <row r="719" spans="1:5" ht="15.75" customHeight="1" x14ac:dyDescent="0.25">
      <c r="A719" s="120"/>
      <c r="B719" s="120"/>
      <c r="C719" s="120"/>
      <c r="D719" s="191"/>
      <c r="E719" s="191"/>
    </row>
    <row r="720" spans="1:5" ht="15.75" customHeight="1" x14ac:dyDescent="0.25">
      <c r="A720" s="120"/>
      <c r="B720" s="120"/>
      <c r="C720" s="120"/>
      <c r="D720" s="191"/>
      <c r="E720" s="191"/>
    </row>
    <row r="721" spans="1:5" ht="15.75" customHeight="1" x14ac:dyDescent="0.25">
      <c r="A721" s="120"/>
      <c r="B721" s="120"/>
      <c r="C721" s="120"/>
      <c r="D721" s="191"/>
      <c r="E721" s="191"/>
    </row>
    <row r="722" spans="1:5" ht="15.75" customHeight="1" x14ac:dyDescent="0.25">
      <c r="A722" s="120"/>
      <c r="B722" s="120"/>
      <c r="C722" s="120"/>
      <c r="D722" s="191"/>
      <c r="E722" s="191"/>
    </row>
    <row r="723" spans="1:5" ht="15.75" customHeight="1" x14ac:dyDescent="0.25">
      <c r="A723" s="120"/>
      <c r="B723" s="120"/>
      <c r="C723" s="120"/>
      <c r="D723" s="191"/>
      <c r="E723" s="191"/>
    </row>
    <row r="724" spans="1:5" ht="15.75" customHeight="1" x14ac:dyDescent="0.25">
      <c r="A724" s="120"/>
      <c r="B724" s="120"/>
      <c r="C724" s="120"/>
      <c r="D724" s="191"/>
      <c r="E724" s="191"/>
    </row>
    <row r="725" spans="1:5" ht="15.75" customHeight="1" x14ac:dyDescent="0.25">
      <c r="A725" s="120"/>
      <c r="B725" s="120"/>
      <c r="C725" s="120"/>
      <c r="D725" s="191"/>
      <c r="E725" s="191"/>
    </row>
    <row r="726" spans="1:5" ht="15.75" customHeight="1" x14ac:dyDescent="0.25">
      <c r="A726" s="120"/>
      <c r="B726" s="120"/>
      <c r="C726" s="120"/>
      <c r="D726" s="191"/>
      <c r="E726" s="191"/>
    </row>
    <row r="727" spans="1:5" ht="15.75" customHeight="1" x14ac:dyDescent="0.25">
      <c r="A727" s="120"/>
      <c r="B727" s="120"/>
      <c r="C727" s="120"/>
      <c r="D727" s="191"/>
      <c r="E727" s="191"/>
    </row>
    <row r="728" spans="1:5" ht="15.75" customHeight="1" x14ac:dyDescent="0.25">
      <c r="A728" s="120"/>
      <c r="B728" s="120"/>
      <c r="C728" s="120"/>
      <c r="D728" s="191"/>
      <c r="E728" s="191"/>
    </row>
    <row r="729" spans="1:5" ht="15.75" customHeight="1" x14ac:dyDescent="0.25">
      <c r="A729" s="120"/>
      <c r="B729" s="120"/>
      <c r="C729" s="120"/>
      <c r="D729" s="191"/>
      <c r="E729" s="191"/>
    </row>
    <row r="730" spans="1:5" ht="15.75" customHeight="1" x14ac:dyDescent="0.25">
      <c r="A730" s="120"/>
      <c r="B730" s="120"/>
      <c r="C730" s="120"/>
      <c r="D730" s="191"/>
      <c r="E730" s="191"/>
    </row>
    <row r="731" spans="1:5" ht="15.75" customHeight="1" x14ac:dyDescent="0.25">
      <c r="A731" s="120"/>
      <c r="B731" s="120"/>
      <c r="C731" s="120"/>
      <c r="D731" s="191"/>
      <c r="E731" s="191"/>
    </row>
    <row r="732" spans="1:5" ht="15.75" customHeight="1" x14ac:dyDescent="0.25">
      <c r="A732" s="120"/>
      <c r="B732" s="120"/>
      <c r="C732" s="120"/>
      <c r="D732" s="191"/>
      <c r="E732" s="191"/>
    </row>
    <row r="733" spans="1:5" ht="15.75" customHeight="1" x14ac:dyDescent="0.25">
      <c r="A733" s="120"/>
      <c r="B733" s="120"/>
      <c r="C733" s="120"/>
      <c r="D733" s="191"/>
      <c r="E733" s="191"/>
    </row>
    <row r="734" spans="1:5" ht="15.75" customHeight="1" x14ac:dyDescent="0.25">
      <c r="A734" s="120"/>
      <c r="B734" s="120"/>
      <c r="C734" s="120"/>
      <c r="D734" s="191"/>
      <c r="E734" s="191"/>
    </row>
    <row r="735" spans="1:5" ht="15.75" customHeight="1" x14ac:dyDescent="0.25">
      <c r="A735" s="120"/>
      <c r="B735" s="120"/>
      <c r="C735" s="120"/>
      <c r="D735" s="191"/>
      <c r="E735" s="191"/>
    </row>
    <row r="736" spans="1:5" ht="15.75" customHeight="1" x14ac:dyDescent="0.25">
      <c r="A736" s="120"/>
      <c r="B736" s="120"/>
      <c r="C736" s="120"/>
      <c r="D736" s="191"/>
      <c r="E736" s="191"/>
    </row>
    <row r="737" spans="1:5" ht="15.75" customHeight="1" x14ac:dyDescent="0.25">
      <c r="A737" s="120"/>
      <c r="B737" s="120"/>
      <c r="C737" s="120"/>
      <c r="D737" s="191"/>
      <c r="E737" s="191"/>
    </row>
    <row r="738" spans="1:5" ht="15.75" customHeight="1" x14ac:dyDescent="0.25">
      <c r="A738" s="120"/>
      <c r="B738" s="120"/>
      <c r="C738" s="120"/>
      <c r="D738" s="191"/>
      <c r="E738" s="191"/>
    </row>
    <row r="739" spans="1:5" ht="15.75" customHeight="1" x14ac:dyDescent="0.25">
      <c r="A739" s="120"/>
      <c r="B739" s="120"/>
      <c r="C739" s="120"/>
      <c r="D739" s="191"/>
      <c r="E739" s="191"/>
    </row>
    <row r="740" spans="1:5" ht="15.75" customHeight="1" x14ac:dyDescent="0.25">
      <c r="A740" s="120"/>
      <c r="B740" s="120"/>
      <c r="C740" s="120"/>
      <c r="D740" s="191"/>
      <c r="E740" s="191"/>
    </row>
    <row r="741" spans="1:5" ht="15.75" customHeight="1" x14ac:dyDescent="0.25">
      <c r="A741" s="120"/>
      <c r="B741" s="120"/>
      <c r="C741" s="120"/>
      <c r="D741" s="191"/>
      <c r="E741" s="191"/>
    </row>
    <row r="742" spans="1:5" ht="15.75" customHeight="1" x14ac:dyDescent="0.25">
      <c r="A742" s="120"/>
      <c r="B742" s="120"/>
      <c r="C742" s="120"/>
      <c r="D742" s="191"/>
      <c r="E742" s="191"/>
    </row>
    <row r="743" spans="1:5" ht="15.75" customHeight="1" x14ac:dyDescent="0.25">
      <c r="A743" s="120"/>
      <c r="B743" s="120"/>
      <c r="C743" s="120"/>
      <c r="D743" s="191"/>
      <c r="E743" s="191"/>
    </row>
    <row r="744" spans="1:5" ht="15.75" customHeight="1" x14ac:dyDescent="0.25">
      <c r="A744" s="120"/>
      <c r="B744" s="120"/>
      <c r="C744" s="120"/>
      <c r="D744" s="191"/>
      <c r="E744" s="191"/>
    </row>
    <row r="745" spans="1:5" ht="15.75" customHeight="1" x14ac:dyDescent="0.25">
      <c r="A745" s="120"/>
      <c r="B745" s="120"/>
      <c r="C745" s="120"/>
      <c r="D745" s="191"/>
      <c r="E745" s="191"/>
    </row>
    <row r="746" spans="1:5" ht="15.75" customHeight="1" x14ac:dyDescent="0.25">
      <c r="A746" s="120"/>
      <c r="B746" s="120"/>
      <c r="C746" s="120"/>
      <c r="D746" s="191"/>
      <c r="E746" s="191"/>
    </row>
    <row r="747" spans="1:5" ht="15.75" customHeight="1" x14ac:dyDescent="0.25">
      <c r="A747" s="120"/>
      <c r="B747" s="120"/>
      <c r="C747" s="120"/>
      <c r="D747" s="191"/>
      <c r="E747" s="191"/>
    </row>
    <row r="748" spans="1:5" ht="15.75" customHeight="1" x14ac:dyDescent="0.25">
      <c r="A748" s="120"/>
      <c r="B748" s="120"/>
      <c r="C748" s="120"/>
      <c r="D748" s="191"/>
      <c r="E748" s="191"/>
    </row>
    <row r="749" spans="1:5" ht="15.75" customHeight="1" x14ac:dyDescent="0.25">
      <c r="A749" s="120"/>
      <c r="B749" s="120"/>
      <c r="C749" s="120"/>
      <c r="D749" s="191"/>
      <c r="E749" s="191"/>
    </row>
    <row r="750" spans="1:5" ht="15.75" customHeight="1" x14ac:dyDescent="0.25">
      <c r="A750" s="120"/>
      <c r="B750" s="120"/>
      <c r="C750" s="120"/>
      <c r="D750" s="191"/>
      <c r="E750" s="191"/>
    </row>
    <row r="751" spans="1:5" ht="15.75" customHeight="1" x14ac:dyDescent="0.25">
      <c r="A751" s="120"/>
      <c r="B751" s="120"/>
      <c r="C751" s="120"/>
      <c r="D751" s="191"/>
      <c r="E751" s="191"/>
    </row>
    <row r="752" spans="1:5" ht="15.75" customHeight="1" x14ac:dyDescent="0.25">
      <c r="A752" s="120"/>
      <c r="B752" s="120"/>
      <c r="C752" s="120"/>
      <c r="D752" s="191"/>
      <c r="E752" s="191"/>
    </row>
    <row r="753" spans="1:5" ht="15.75" customHeight="1" x14ac:dyDescent="0.25">
      <c r="A753" s="120"/>
      <c r="B753" s="120"/>
      <c r="C753" s="120"/>
      <c r="D753" s="191"/>
      <c r="E753" s="191"/>
    </row>
    <row r="754" spans="1:5" ht="15.75" customHeight="1" x14ac:dyDescent="0.25">
      <c r="A754" s="120"/>
      <c r="B754" s="120"/>
      <c r="C754" s="120"/>
      <c r="D754" s="191"/>
      <c r="E754" s="191"/>
    </row>
    <row r="755" spans="1:5" ht="15.75" customHeight="1" x14ac:dyDescent="0.25">
      <c r="A755" s="120"/>
      <c r="B755" s="120"/>
      <c r="C755" s="120"/>
      <c r="D755" s="191"/>
      <c r="E755" s="191"/>
    </row>
    <row r="756" spans="1:5" ht="15.75" customHeight="1" x14ac:dyDescent="0.25">
      <c r="A756" s="120"/>
      <c r="B756" s="120"/>
      <c r="C756" s="120"/>
      <c r="D756" s="191"/>
      <c r="E756" s="191"/>
    </row>
    <row r="757" spans="1:5" ht="15.75" customHeight="1" x14ac:dyDescent="0.25">
      <c r="A757" s="120"/>
      <c r="B757" s="120"/>
      <c r="C757" s="120"/>
      <c r="D757" s="191"/>
      <c r="E757" s="191"/>
    </row>
    <row r="758" spans="1:5" ht="15.75" customHeight="1" x14ac:dyDescent="0.25">
      <c r="A758" s="120"/>
      <c r="B758" s="120"/>
      <c r="C758" s="120"/>
      <c r="D758" s="191"/>
      <c r="E758" s="191"/>
    </row>
    <row r="759" spans="1:5" ht="15.75" customHeight="1" x14ac:dyDescent="0.25">
      <c r="A759" s="120"/>
      <c r="B759" s="120"/>
      <c r="C759" s="120"/>
      <c r="D759" s="191"/>
      <c r="E759" s="191"/>
    </row>
    <row r="760" spans="1:5" ht="15.75" customHeight="1" x14ac:dyDescent="0.25">
      <c r="A760" s="120"/>
      <c r="B760" s="120"/>
      <c r="C760" s="120"/>
      <c r="D760" s="191"/>
      <c r="E760" s="191"/>
    </row>
    <row r="761" spans="1:5" ht="15.75" customHeight="1" x14ac:dyDescent="0.25">
      <c r="A761" s="120"/>
      <c r="B761" s="120"/>
      <c r="C761" s="120"/>
      <c r="D761" s="191"/>
      <c r="E761" s="191"/>
    </row>
    <row r="762" spans="1:5" ht="15.75" customHeight="1" x14ac:dyDescent="0.25">
      <c r="A762" s="120"/>
      <c r="B762" s="120"/>
      <c r="C762" s="120"/>
      <c r="D762" s="191"/>
      <c r="E762" s="191"/>
    </row>
    <row r="763" spans="1:5" ht="15.75" customHeight="1" x14ac:dyDescent="0.25">
      <c r="A763" s="120"/>
      <c r="B763" s="120"/>
      <c r="C763" s="120"/>
      <c r="D763" s="191"/>
      <c r="E763" s="191"/>
    </row>
    <row r="764" spans="1:5" ht="15.75" customHeight="1" x14ac:dyDescent="0.25">
      <c r="A764" s="120"/>
      <c r="B764" s="120"/>
      <c r="C764" s="120"/>
      <c r="D764" s="191"/>
      <c r="E764" s="191"/>
    </row>
    <row r="765" spans="1:5" ht="15.75" customHeight="1" x14ac:dyDescent="0.25">
      <c r="A765" s="120"/>
      <c r="B765" s="120"/>
      <c r="C765" s="120"/>
      <c r="D765" s="191"/>
      <c r="E765" s="191"/>
    </row>
    <row r="766" spans="1:5" ht="15.75" customHeight="1" x14ac:dyDescent="0.25">
      <c r="A766" s="120"/>
      <c r="B766" s="120"/>
      <c r="C766" s="120"/>
      <c r="D766" s="191"/>
      <c r="E766" s="191"/>
    </row>
    <row r="767" spans="1:5" ht="15.75" customHeight="1" x14ac:dyDescent="0.25">
      <c r="A767" s="120"/>
      <c r="B767" s="120"/>
      <c r="C767" s="120"/>
      <c r="D767" s="191"/>
      <c r="E767" s="191"/>
    </row>
    <row r="768" spans="1:5" ht="15.75" customHeight="1" x14ac:dyDescent="0.25">
      <c r="A768" s="120"/>
      <c r="B768" s="120"/>
      <c r="C768" s="120"/>
      <c r="D768" s="191"/>
      <c r="E768" s="191"/>
    </row>
    <row r="769" spans="1:5" ht="15.75" customHeight="1" x14ac:dyDescent="0.25">
      <c r="A769" s="120"/>
      <c r="B769" s="120"/>
      <c r="C769" s="120"/>
      <c r="D769" s="191"/>
      <c r="E769" s="191"/>
    </row>
    <row r="770" spans="1:5" ht="15.75" customHeight="1" x14ac:dyDescent="0.25">
      <c r="A770" s="120"/>
      <c r="B770" s="120"/>
      <c r="C770" s="120"/>
      <c r="D770" s="191"/>
      <c r="E770" s="191"/>
    </row>
    <row r="771" spans="1:5" ht="15.75" customHeight="1" x14ac:dyDescent="0.25">
      <c r="A771" s="120"/>
      <c r="B771" s="120"/>
      <c r="C771" s="120"/>
      <c r="D771" s="191"/>
      <c r="E771" s="191"/>
    </row>
    <row r="772" spans="1:5" ht="15.75" customHeight="1" x14ac:dyDescent="0.25">
      <c r="A772" s="120"/>
      <c r="B772" s="120"/>
      <c r="C772" s="120"/>
      <c r="D772" s="191"/>
      <c r="E772" s="191"/>
    </row>
    <row r="773" spans="1:5" ht="15.75" customHeight="1" x14ac:dyDescent="0.25">
      <c r="A773" s="120"/>
      <c r="B773" s="120"/>
      <c r="C773" s="120"/>
      <c r="D773" s="191"/>
      <c r="E773" s="191"/>
    </row>
    <row r="774" spans="1:5" ht="15.75" customHeight="1" x14ac:dyDescent="0.25">
      <c r="A774" s="120"/>
      <c r="B774" s="120"/>
      <c r="C774" s="120"/>
      <c r="D774" s="191"/>
      <c r="E774" s="191"/>
    </row>
    <row r="775" spans="1:5" ht="15.75" customHeight="1" x14ac:dyDescent="0.25">
      <c r="A775" s="120"/>
      <c r="B775" s="120"/>
      <c r="C775" s="120"/>
      <c r="D775" s="191"/>
      <c r="E775" s="191"/>
    </row>
    <row r="776" spans="1:5" ht="15.75" customHeight="1" x14ac:dyDescent="0.25">
      <c r="A776" s="120"/>
      <c r="B776" s="120"/>
      <c r="C776" s="120"/>
      <c r="D776" s="191"/>
      <c r="E776" s="191"/>
    </row>
    <row r="777" spans="1:5" ht="15.75" customHeight="1" x14ac:dyDescent="0.25">
      <c r="A777" s="120"/>
      <c r="B777" s="120"/>
      <c r="C777" s="120"/>
      <c r="D777" s="191"/>
      <c r="E777" s="191"/>
    </row>
    <row r="778" spans="1:5" ht="15.75" customHeight="1" x14ac:dyDescent="0.25">
      <c r="A778" s="120"/>
      <c r="B778" s="120"/>
      <c r="C778" s="120"/>
      <c r="D778" s="191"/>
      <c r="E778" s="191"/>
    </row>
    <row r="779" spans="1:5" ht="15.75" customHeight="1" x14ac:dyDescent="0.25">
      <c r="A779" s="120"/>
      <c r="B779" s="120"/>
      <c r="C779" s="120"/>
      <c r="D779" s="191"/>
      <c r="E779" s="191"/>
    </row>
    <row r="780" spans="1:5" ht="15.75" customHeight="1" x14ac:dyDescent="0.25">
      <c r="A780" s="120"/>
      <c r="B780" s="120"/>
      <c r="C780" s="120"/>
      <c r="D780" s="191"/>
      <c r="E780" s="191"/>
    </row>
    <row r="781" spans="1:5" ht="15.75" customHeight="1" x14ac:dyDescent="0.25">
      <c r="A781" s="120"/>
      <c r="B781" s="120"/>
      <c r="C781" s="120"/>
      <c r="D781" s="191"/>
      <c r="E781" s="191"/>
    </row>
    <row r="782" spans="1:5" ht="15.75" customHeight="1" x14ac:dyDescent="0.25">
      <c r="A782" s="120"/>
      <c r="B782" s="120"/>
      <c r="C782" s="120"/>
      <c r="D782" s="191"/>
      <c r="E782" s="191"/>
    </row>
    <row r="783" spans="1:5" ht="15.75" customHeight="1" x14ac:dyDescent="0.25">
      <c r="A783" s="120"/>
      <c r="B783" s="120"/>
      <c r="C783" s="120"/>
      <c r="D783" s="191"/>
      <c r="E783" s="191"/>
    </row>
    <row r="784" spans="1:5" ht="15.75" customHeight="1" x14ac:dyDescent="0.25">
      <c r="A784" s="120"/>
      <c r="B784" s="120"/>
      <c r="C784" s="120"/>
      <c r="D784" s="191"/>
      <c r="E784" s="191"/>
    </row>
    <row r="785" spans="1:5" ht="15.75" customHeight="1" x14ac:dyDescent="0.25">
      <c r="A785" s="120"/>
      <c r="B785" s="120"/>
      <c r="C785" s="120"/>
      <c r="D785" s="191"/>
      <c r="E785" s="191"/>
    </row>
    <row r="786" spans="1:5" ht="15.75" customHeight="1" x14ac:dyDescent="0.25">
      <c r="A786" s="120"/>
      <c r="B786" s="120"/>
      <c r="C786" s="120"/>
      <c r="D786" s="191"/>
      <c r="E786" s="191"/>
    </row>
    <row r="787" spans="1:5" ht="15.75" customHeight="1" x14ac:dyDescent="0.25">
      <c r="A787" s="120"/>
      <c r="B787" s="120"/>
      <c r="C787" s="120"/>
      <c r="D787" s="191"/>
      <c r="E787" s="191"/>
    </row>
    <row r="788" spans="1:5" ht="15.75" customHeight="1" x14ac:dyDescent="0.25">
      <c r="A788" s="120"/>
      <c r="B788" s="120"/>
      <c r="C788" s="120"/>
      <c r="D788" s="191"/>
      <c r="E788" s="191"/>
    </row>
    <row r="789" spans="1:5" ht="15.75" customHeight="1" x14ac:dyDescent="0.25">
      <c r="A789" s="120"/>
      <c r="B789" s="120"/>
      <c r="C789" s="120"/>
      <c r="D789" s="191"/>
      <c r="E789" s="191"/>
    </row>
    <row r="790" spans="1:5" ht="15.75" customHeight="1" x14ac:dyDescent="0.25">
      <c r="A790" s="120"/>
      <c r="B790" s="120"/>
      <c r="C790" s="120"/>
      <c r="D790" s="191"/>
      <c r="E790" s="191"/>
    </row>
    <row r="791" spans="1:5" ht="15.75" customHeight="1" x14ac:dyDescent="0.25">
      <c r="A791" s="120"/>
      <c r="B791" s="120"/>
      <c r="C791" s="120"/>
      <c r="D791" s="191"/>
      <c r="E791" s="191"/>
    </row>
    <row r="792" spans="1:5" ht="15.75" customHeight="1" x14ac:dyDescent="0.25">
      <c r="A792" s="120"/>
      <c r="B792" s="120"/>
      <c r="C792" s="120"/>
      <c r="D792" s="191"/>
      <c r="E792" s="191"/>
    </row>
    <row r="793" spans="1:5" ht="15.75" customHeight="1" x14ac:dyDescent="0.25">
      <c r="A793" s="120"/>
      <c r="B793" s="120"/>
      <c r="C793" s="120"/>
      <c r="D793" s="191"/>
      <c r="E793" s="191"/>
    </row>
    <row r="794" spans="1:5" ht="15.75" customHeight="1" x14ac:dyDescent="0.25">
      <c r="A794" s="120"/>
      <c r="B794" s="120"/>
      <c r="C794" s="120"/>
      <c r="D794" s="191"/>
      <c r="E794" s="191"/>
    </row>
    <row r="795" spans="1:5" ht="15.75" customHeight="1" x14ac:dyDescent="0.25">
      <c r="A795" s="120"/>
      <c r="B795" s="120"/>
      <c r="C795" s="120"/>
      <c r="D795" s="191"/>
      <c r="E795" s="191"/>
    </row>
    <row r="796" spans="1:5" ht="15.75" customHeight="1" x14ac:dyDescent="0.25">
      <c r="A796" s="120"/>
      <c r="B796" s="120"/>
      <c r="C796" s="120"/>
      <c r="D796" s="191"/>
      <c r="E796" s="191"/>
    </row>
    <row r="797" spans="1:5" ht="15.75" customHeight="1" x14ac:dyDescent="0.25">
      <c r="A797" s="120"/>
      <c r="B797" s="120"/>
      <c r="C797" s="120"/>
      <c r="D797" s="191"/>
      <c r="E797" s="191"/>
    </row>
    <row r="798" spans="1:5" ht="15.75" customHeight="1" x14ac:dyDescent="0.25">
      <c r="A798" s="120"/>
      <c r="B798" s="120"/>
      <c r="C798" s="120"/>
      <c r="D798" s="191"/>
      <c r="E798" s="191"/>
    </row>
    <row r="799" spans="1:5" ht="15.75" customHeight="1" x14ac:dyDescent="0.25">
      <c r="A799" s="120"/>
      <c r="B799" s="120"/>
      <c r="C799" s="120"/>
      <c r="D799" s="191"/>
      <c r="E799" s="191"/>
    </row>
    <row r="800" spans="1:5" ht="15.75" customHeight="1" x14ac:dyDescent="0.25">
      <c r="A800" s="120"/>
      <c r="B800" s="120"/>
      <c r="C800" s="120"/>
      <c r="D800" s="191"/>
      <c r="E800" s="191"/>
    </row>
    <row r="801" spans="1:5" ht="15.75" customHeight="1" x14ac:dyDescent="0.25">
      <c r="A801" s="120"/>
      <c r="B801" s="120"/>
      <c r="C801" s="120"/>
      <c r="D801" s="191"/>
      <c r="E801" s="191"/>
    </row>
    <row r="802" spans="1:5" ht="15.75" customHeight="1" x14ac:dyDescent="0.25">
      <c r="A802" s="120"/>
      <c r="B802" s="120"/>
      <c r="C802" s="120"/>
      <c r="D802" s="191"/>
      <c r="E802" s="191"/>
    </row>
    <row r="803" spans="1:5" ht="15.75" customHeight="1" x14ac:dyDescent="0.25">
      <c r="A803" s="120"/>
      <c r="B803" s="120"/>
      <c r="C803" s="120"/>
      <c r="D803" s="191"/>
      <c r="E803" s="191"/>
    </row>
    <row r="804" spans="1:5" ht="15.75" customHeight="1" x14ac:dyDescent="0.25">
      <c r="A804" s="120"/>
      <c r="B804" s="120"/>
      <c r="C804" s="120"/>
      <c r="D804" s="191"/>
      <c r="E804" s="191"/>
    </row>
    <row r="805" spans="1:5" ht="15.75" customHeight="1" x14ac:dyDescent="0.25">
      <c r="A805" s="120"/>
      <c r="B805" s="120"/>
      <c r="C805" s="120"/>
      <c r="D805" s="191"/>
      <c r="E805" s="191"/>
    </row>
    <row r="806" spans="1:5" ht="15.75" customHeight="1" x14ac:dyDescent="0.25">
      <c r="A806" s="120"/>
      <c r="B806" s="120"/>
      <c r="C806" s="120"/>
      <c r="D806" s="191"/>
      <c r="E806" s="191"/>
    </row>
    <row r="807" spans="1:5" ht="15.75" customHeight="1" x14ac:dyDescent="0.25">
      <c r="A807" s="120"/>
      <c r="B807" s="120"/>
      <c r="C807" s="120"/>
      <c r="D807" s="191"/>
      <c r="E807" s="191"/>
    </row>
    <row r="808" spans="1:5" ht="15.75" customHeight="1" x14ac:dyDescent="0.25">
      <c r="A808" s="120"/>
      <c r="B808" s="120"/>
      <c r="C808" s="120"/>
      <c r="D808" s="191"/>
      <c r="E808" s="191"/>
    </row>
    <row r="809" spans="1:5" ht="15.75" customHeight="1" x14ac:dyDescent="0.25">
      <c r="A809" s="120"/>
      <c r="B809" s="120"/>
      <c r="C809" s="120"/>
      <c r="D809" s="191"/>
      <c r="E809" s="191"/>
    </row>
    <row r="810" spans="1:5" ht="15.75" customHeight="1" x14ac:dyDescent="0.25">
      <c r="A810" s="120"/>
      <c r="B810" s="120"/>
      <c r="C810" s="120"/>
      <c r="D810" s="191"/>
      <c r="E810" s="191"/>
    </row>
    <row r="811" spans="1:5" ht="15.75" customHeight="1" x14ac:dyDescent="0.25">
      <c r="A811" s="120"/>
      <c r="B811" s="120"/>
      <c r="C811" s="120"/>
      <c r="D811" s="191"/>
      <c r="E811" s="191"/>
    </row>
    <row r="812" spans="1:5" ht="15.75" customHeight="1" x14ac:dyDescent="0.25">
      <c r="A812" s="120"/>
      <c r="B812" s="120"/>
      <c r="C812" s="120"/>
      <c r="D812" s="191"/>
      <c r="E812" s="191"/>
    </row>
    <row r="813" spans="1:5" ht="15.75" customHeight="1" x14ac:dyDescent="0.25">
      <c r="A813" s="120"/>
      <c r="B813" s="120"/>
      <c r="C813" s="120"/>
      <c r="D813" s="191"/>
      <c r="E813" s="191"/>
    </row>
    <row r="814" spans="1:5" ht="15.75" customHeight="1" x14ac:dyDescent="0.25">
      <c r="A814" s="120"/>
      <c r="B814" s="120"/>
      <c r="C814" s="120"/>
      <c r="D814" s="191"/>
      <c r="E814" s="191"/>
    </row>
    <row r="815" spans="1:5" ht="15.75" customHeight="1" x14ac:dyDescent="0.25">
      <c r="A815" s="120"/>
      <c r="B815" s="120"/>
      <c r="C815" s="120"/>
      <c r="D815" s="191"/>
      <c r="E815" s="191"/>
    </row>
    <row r="816" spans="1:5" ht="15.75" customHeight="1" x14ac:dyDescent="0.25">
      <c r="A816" s="120"/>
      <c r="B816" s="120"/>
      <c r="C816" s="120"/>
      <c r="D816" s="191"/>
      <c r="E816" s="191"/>
    </row>
    <row r="817" spans="1:5" ht="15.75" customHeight="1" x14ac:dyDescent="0.25">
      <c r="A817" s="120"/>
      <c r="B817" s="120"/>
      <c r="C817" s="120"/>
      <c r="D817" s="191"/>
      <c r="E817" s="191"/>
    </row>
    <row r="818" spans="1:5" ht="15.75" customHeight="1" x14ac:dyDescent="0.25">
      <c r="A818" s="120"/>
      <c r="B818" s="120"/>
      <c r="C818" s="120"/>
      <c r="D818" s="191"/>
      <c r="E818" s="191"/>
    </row>
    <row r="819" spans="1:5" ht="15.75" customHeight="1" x14ac:dyDescent="0.25">
      <c r="A819" s="120"/>
      <c r="B819" s="120"/>
      <c r="C819" s="120"/>
      <c r="D819" s="191"/>
      <c r="E819" s="191"/>
    </row>
    <row r="820" spans="1:5" ht="15.75" customHeight="1" x14ac:dyDescent="0.25">
      <c r="A820" s="120"/>
      <c r="B820" s="120"/>
      <c r="C820" s="120"/>
      <c r="D820" s="191"/>
      <c r="E820" s="191"/>
    </row>
    <row r="821" spans="1:5" ht="15.75" customHeight="1" x14ac:dyDescent="0.25">
      <c r="A821" s="120"/>
      <c r="B821" s="120"/>
      <c r="C821" s="120"/>
      <c r="D821" s="191"/>
      <c r="E821" s="191"/>
    </row>
    <row r="822" spans="1:5" ht="15.75" customHeight="1" x14ac:dyDescent="0.25">
      <c r="A822" s="120"/>
      <c r="B822" s="120"/>
      <c r="C822" s="120"/>
      <c r="D822" s="191"/>
      <c r="E822" s="191"/>
    </row>
    <row r="823" spans="1:5" ht="15.75" customHeight="1" x14ac:dyDescent="0.25">
      <c r="A823" s="120"/>
      <c r="B823" s="120"/>
      <c r="C823" s="120"/>
      <c r="D823" s="191"/>
      <c r="E823" s="191"/>
    </row>
    <row r="824" spans="1:5" ht="15.75" customHeight="1" x14ac:dyDescent="0.25">
      <c r="A824" s="120"/>
      <c r="B824" s="120"/>
      <c r="C824" s="120"/>
      <c r="D824" s="191"/>
      <c r="E824" s="191"/>
    </row>
    <row r="825" spans="1:5" ht="15.75" customHeight="1" x14ac:dyDescent="0.25">
      <c r="A825" s="120"/>
      <c r="B825" s="120"/>
      <c r="C825" s="120"/>
      <c r="D825" s="191"/>
      <c r="E825" s="191"/>
    </row>
    <row r="826" spans="1:5" ht="15.75" customHeight="1" x14ac:dyDescent="0.25">
      <c r="A826" s="120"/>
      <c r="B826" s="120"/>
      <c r="C826" s="120"/>
      <c r="D826" s="191"/>
      <c r="E826" s="191"/>
    </row>
    <row r="827" spans="1:5" ht="15.75" customHeight="1" x14ac:dyDescent="0.25">
      <c r="A827" s="120"/>
      <c r="B827" s="120"/>
      <c r="C827" s="120"/>
      <c r="D827" s="191"/>
      <c r="E827" s="191"/>
    </row>
    <row r="828" spans="1:5" ht="15.75" customHeight="1" x14ac:dyDescent="0.25">
      <c r="A828" s="120"/>
      <c r="B828" s="120"/>
      <c r="C828" s="120"/>
      <c r="D828" s="191"/>
      <c r="E828" s="191"/>
    </row>
    <row r="829" spans="1:5" ht="15.75" customHeight="1" x14ac:dyDescent="0.25">
      <c r="A829" s="120"/>
      <c r="B829" s="120"/>
      <c r="C829" s="120"/>
      <c r="D829" s="191"/>
      <c r="E829" s="191"/>
    </row>
    <row r="830" spans="1:5" ht="15.75" customHeight="1" x14ac:dyDescent="0.25">
      <c r="A830" s="120"/>
      <c r="B830" s="120"/>
      <c r="C830" s="120"/>
      <c r="D830" s="191"/>
      <c r="E830" s="191"/>
    </row>
    <row r="831" spans="1:5" ht="15.75" customHeight="1" x14ac:dyDescent="0.25">
      <c r="A831" s="120"/>
      <c r="B831" s="120"/>
      <c r="C831" s="120"/>
      <c r="D831" s="191"/>
      <c r="E831" s="191"/>
    </row>
    <row r="832" spans="1:5" ht="15.75" customHeight="1" x14ac:dyDescent="0.25">
      <c r="A832" s="120"/>
      <c r="B832" s="120"/>
      <c r="C832" s="120"/>
      <c r="D832" s="191"/>
      <c r="E832" s="191"/>
    </row>
    <row r="833" spans="1:5" ht="15.75" customHeight="1" x14ac:dyDescent="0.25">
      <c r="A833" s="120"/>
      <c r="B833" s="120"/>
      <c r="C833" s="120"/>
      <c r="D833" s="191"/>
      <c r="E833" s="191"/>
    </row>
    <row r="834" spans="1:5" ht="15.75" customHeight="1" x14ac:dyDescent="0.25">
      <c r="A834" s="120"/>
      <c r="B834" s="120"/>
      <c r="C834" s="120"/>
      <c r="D834" s="191"/>
      <c r="E834" s="191"/>
    </row>
    <row r="835" spans="1:5" ht="15.75" customHeight="1" x14ac:dyDescent="0.25">
      <c r="A835" s="120"/>
      <c r="B835" s="120"/>
      <c r="C835" s="120"/>
      <c r="D835" s="191"/>
      <c r="E835" s="191"/>
    </row>
    <row r="836" spans="1:5" ht="15.75" customHeight="1" x14ac:dyDescent="0.25">
      <c r="A836" s="120"/>
      <c r="B836" s="120"/>
      <c r="C836" s="120"/>
      <c r="D836" s="191"/>
      <c r="E836" s="191"/>
    </row>
    <row r="837" spans="1:5" ht="15.75" customHeight="1" x14ac:dyDescent="0.25">
      <c r="A837" s="120"/>
      <c r="B837" s="120"/>
      <c r="C837" s="120"/>
      <c r="D837" s="191"/>
      <c r="E837" s="191"/>
    </row>
    <row r="838" spans="1:5" ht="15.75" customHeight="1" x14ac:dyDescent="0.25">
      <c r="A838" s="120"/>
      <c r="B838" s="120"/>
      <c r="C838" s="120"/>
      <c r="D838" s="191"/>
      <c r="E838" s="191"/>
    </row>
    <row r="839" spans="1:5" ht="15.75" customHeight="1" x14ac:dyDescent="0.25">
      <c r="A839" s="120"/>
      <c r="B839" s="120"/>
      <c r="C839" s="120"/>
      <c r="D839" s="191"/>
      <c r="E839" s="191"/>
    </row>
    <row r="840" spans="1:5" ht="15.75" customHeight="1" x14ac:dyDescent="0.25">
      <c r="A840" s="120"/>
      <c r="B840" s="120"/>
      <c r="C840" s="120"/>
      <c r="D840" s="191"/>
      <c r="E840" s="191"/>
    </row>
    <row r="841" spans="1:5" ht="15.75" customHeight="1" x14ac:dyDescent="0.25">
      <c r="A841" s="120"/>
      <c r="B841" s="120"/>
      <c r="C841" s="120"/>
      <c r="D841" s="191"/>
      <c r="E841" s="191"/>
    </row>
    <row r="842" spans="1:5" ht="15.75" customHeight="1" x14ac:dyDescent="0.25">
      <c r="A842" s="120"/>
      <c r="B842" s="120"/>
      <c r="C842" s="120"/>
      <c r="D842" s="191"/>
      <c r="E842" s="191"/>
    </row>
    <row r="843" spans="1:5" ht="15.75" customHeight="1" x14ac:dyDescent="0.25">
      <c r="A843" s="120"/>
      <c r="B843" s="120"/>
      <c r="C843" s="120"/>
      <c r="D843" s="191"/>
      <c r="E843" s="191"/>
    </row>
    <row r="844" spans="1:5" ht="15.75" customHeight="1" x14ac:dyDescent="0.25">
      <c r="A844" s="120"/>
      <c r="B844" s="120"/>
      <c r="C844" s="120"/>
      <c r="D844" s="191"/>
      <c r="E844" s="191"/>
    </row>
    <row r="845" spans="1:5" ht="15.75" customHeight="1" x14ac:dyDescent="0.25">
      <c r="A845" s="120"/>
      <c r="B845" s="120"/>
      <c r="C845" s="120"/>
      <c r="D845" s="191"/>
      <c r="E845" s="191"/>
    </row>
    <row r="846" spans="1:5" ht="15.75" customHeight="1" x14ac:dyDescent="0.25">
      <c r="A846" s="120"/>
      <c r="B846" s="120"/>
      <c r="C846" s="120"/>
      <c r="D846" s="191"/>
      <c r="E846" s="191"/>
    </row>
    <row r="847" spans="1:5" ht="15.75" customHeight="1" x14ac:dyDescent="0.25">
      <c r="A847" s="120"/>
      <c r="B847" s="120"/>
      <c r="C847" s="120"/>
      <c r="D847" s="191"/>
      <c r="E847" s="191"/>
    </row>
    <row r="848" spans="1:5" ht="15.75" customHeight="1" x14ac:dyDescent="0.25">
      <c r="A848" s="120"/>
      <c r="B848" s="120"/>
      <c r="C848" s="120"/>
      <c r="D848" s="191"/>
      <c r="E848" s="191"/>
    </row>
    <row r="849" spans="1:5" ht="15.75" customHeight="1" x14ac:dyDescent="0.25">
      <c r="A849" s="120"/>
      <c r="B849" s="120"/>
      <c r="C849" s="120"/>
      <c r="D849" s="191"/>
      <c r="E849" s="191"/>
    </row>
    <row r="850" spans="1:5" ht="15.75" customHeight="1" x14ac:dyDescent="0.25">
      <c r="A850" s="120"/>
      <c r="B850" s="120"/>
      <c r="C850" s="120"/>
      <c r="D850" s="191"/>
      <c r="E850" s="191"/>
    </row>
    <row r="851" spans="1:5" ht="15.75" customHeight="1" x14ac:dyDescent="0.25">
      <c r="A851" s="120"/>
      <c r="B851" s="120"/>
      <c r="C851" s="120"/>
      <c r="D851" s="191"/>
      <c r="E851" s="191"/>
    </row>
    <row r="852" spans="1:5" ht="15.75" customHeight="1" x14ac:dyDescent="0.25">
      <c r="A852" s="120"/>
      <c r="B852" s="120"/>
      <c r="C852" s="120"/>
      <c r="D852" s="191"/>
      <c r="E852" s="191"/>
    </row>
    <row r="853" spans="1:5" ht="15.75" customHeight="1" x14ac:dyDescent="0.25">
      <c r="A853" s="120"/>
      <c r="B853" s="120"/>
      <c r="C853" s="120"/>
      <c r="D853" s="191"/>
      <c r="E853" s="191"/>
    </row>
    <row r="854" spans="1:5" ht="15.75" customHeight="1" x14ac:dyDescent="0.25">
      <c r="A854" s="120"/>
      <c r="B854" s="120"/>
      <c r="C854" s="120"/>
      <c r="D854" s="191"/>
      <c r="E854" s="191"/>
    </row>
    <row r="855" spans="1:5" ht="15.75" customHeight="1" x14ac:dyDescent="0.25">
      <c r="A855" s="120"/>
      <c r="B855" s="120"/>
      <c r="C855" s="120"/>
      <c r="D855" s="191"/>
      <c r="E855" s="191"/>
    </row>
    <row r="856" spans="1:5" ht="15.75" customHeight="1" x14ac:dyDescent="0.25">
      <c r="A856" s="120"/>
      <c r="B856" s="120"/>
      <c r="C856" s="120"/>
      <c r="D856" s="191"/>
      <c r="E856" s="191"/>
    </row>
    <row r="857" spans="1:5" ht="15.75" customHeight="1" x14ac:dyDescent="0.25">
      <c r="A857" s="120"/>
      <c r="B857" s="120"/>
      <c r="C857" s="120"/>
      <c r="D857" s="191"/>
      <c r="E857" s="191"/>
    </row>
    <row r="858" spans="1:5" ht="15.75" customHeight="1" x14ac:dyDescent="0.25">
      <c r="A858" s="120"/>
      <c r="B858" s="120"/>
      <c r="C858" s="120"/>
      <c r="D858" s="191"/>
      <c r="E858" s="191"/>
    </row>
    <row r="859" spans="1:5" ht="15.75" customHeight="1" x14ac:dyDescent="0.25">
      <c r="A859" s="120"/>
      <c r="B859" s="120"/>
      <c r="C859" s="120"/>
      <c r="D859" s="191"/>
      <c r="E859" s="191"/>
    </row>
    <row r="860" spans="1:5" ht="15.75" customHeight="1" x14ac:dyDescent="0.25">
      <c r="A860" s="120"/>
      <c r="B860" s="120"/>
      <c r="C860" s="120"/>
      <c r="D860" s="191"/>
      <c r="E860" s="191"/>
    </row>
    <row r="861" spans="1:5" ht="15.75" customHeight="1" x14ac:dyDescent="0.25">
      <c r="A861" s="120"/>
      <c r="B861" s="120"/>
      <c r="C861" s="120"/>
      <c r="D861" s="191"/>
      <c r="E861" s="191"/>
    </row>
    <row r="862" spans="1:5" ht="15.75" customHeight="1" x14ac:dyDescent="0.25">
      <c r="A862" s="120"/>
      <c r="B862" s="120"/>
      <c r="C862" s="120"/>
      <c r="D862" s="191"/>
      <c r="E862" s="191"/>
    </row>
    <row r="863" spans="1:5" ht="15.75" customHeight="1" x14ac:dyDescent="0.25">
      <c r="A863" s="120"/>
      <c r="B863" s="120"/>
      <c r="C863" s="120"/>
      <c r="D863" s="191"/>
      <c r="E863" s="191"/>
    </row>
    <row r="864" spans="1:5" ht="15.75" customHeight="1" x14ac:dyDescent="0.25">
      <c r="A864" s="120"/>
      <c r="B864" s="120"/>
      <c r="C864" s="120"/>
      <c r="D864" s="191"/>
      <c r="E864" s="191"/>
    </row>
    <row r="865" spans="1:5" ht="15.75" customHeight="1" x14ac:dyDescent="0.25">
      <c r="A865" s="120"/>
      <c r="B865" s="120"/>
      <c r="C865" s="120"/>
      <c r="D865" s="191"/>
      <c r="E865" s="191"/>
    </row>
    <row r="866" spans="1:5" ht="15.75" customHeight="1" x14ac:dyDescent="0.25">
      <c r="A866" s="120"/>
      <c r="B866" s="120"/>
      <c r="C866" s="120"/>
      <c r="D866" s="191"/>
      <c r="E866" s="191"/>
    </row>
    <row r="867" spans="1:5" ht="15.75" customHeight="1" x14ac:dyDescent="0.25">
      <c r="A867" s="120"/>
      <c r="B867" s="120"/>
      <c r="C867" s="120"/>
      <c r="D867" s="191"/>
      <c r="E867" s="191"/>
    </row>
    <row r="868" spans="1:5" ht="15.75" customHeight="1" x14ac:dyDescent="0.25">
      <c r="A868" s="120"/>
      <c r="B868" s="120"/>
      <c r="C868" s="120"/>
      <c r="D868" s="191"/>
      <c r="E868" s="191"/>
    </row>
    <row r="869" spans="1:5" ht="15.75" customHeight="1" x14ac:dyDescent="0.25">
      <c r="A869" s="120"/>
      <c r="B869" s="120"/>
      <c r="C869" s="120"/>
      <c r="D869" s="191"/>
      <c r="E869" s="191"/>
    </row>
    <row r="870" spans="1:5" ht="15.75" customHeight="1" x14ac:dyDescent="0.25">
      <c r="A870" s="120"/>
      <c r="B870" s="120"/>
      <c r="C870" s="120"/>
      <c r="D870" s="191"/>
      <c r="E870" s="191"/>
    </row>
    <row r="871" spans="1:5" ht="15.75" customHeight="1" x14ac:dyDescent="0.25">
      <c r="A871" s="120"/>
      <c r="B871" s="120"/>
      <c r="C871" s="120"/>
      <c r="D871" s="191"/>
      <c r="E871" s="191"/>
    </row>
    <row r="872" spans="1:5" ht="15.75" customHeight="1" x14ac:dyDescent="0.25">
      <c r="A872" s="120"/>
      <c r="B872" s="120"/>
      <c r="C872" s="120"/>
      <c r="D872" s="191"/>
      <c r="E872" s="191"/>
    </row>
    <row r="873" spans="1:5" ht="15.75" customHeight="1" x14ac:dyDescent="0.25">
      <c r="A873" s="120"/>
      <c r="B873" s="120"/>
      <c r="C873" s="120"/>
      <c r="D873" s="191"/>
      <c r="E873" s="191"/>
    </row>
    <row r="874" spans="1:5" ht="15.75" customHeight="1" x14ac:dyDescent="0.25">
      <c r="A874" s="120"/>
      <c r="B874" s="120"/>
      <c r="C874" s="120"/>
      <c r="D874" s="191"/>
      <c r="E874" s="191"/>
    </row>
    <row r="875" spans="1:5" ht="15.75" customHeight="1" x14ac:dyDescent="0.25">
      <c r="A875" s="120"/>
      <c r="B875" s="120"/>
      <c r="C875" s="120"/>
      <c r="D875" s="191"/>
      <c r="E875" s="191"/>
    </row>
    <row r="876" spans="1:5" ht="15.75" customHeight="1" x14ac:dyDescent="0.25">
      <c r="A876" s="120"/>
      <c r="B876" s="120"/>
      <c r="C876" s="120"/>
      <c r="D876" s="191"/>
      <c r="E876" s="191"/>
    </row>
    <row r="877" spans="1:5" ht="15.75" customHeight="1" x14ac:dyDescent="0.25">
      <c r="A877" s="120"/>
      <c r="B877" s="120"/>
      <c r="C877" s="120"/>
      <c r="D877" s="191"/>
      <c r="E877" s="191"/>
    </row>
    <row r="878" spans="1:5" ht="15.75" customHeight="1" x14ac:dyDescent="0.25">
      <c r="A878" s="120"/>
      <c r="B878" s="120"/>
      <c r="C878" s="120"/>
      <c r="D878" s="191"/>
      <c r="E878" s="191"/>
    </row>
  </sheetData>
  <pageMargins left="0.7" right="0.7" top="0.75" bottom="0.75" header="0" footer="0"/>
  <pageSetup scale="2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33"/>
  <sheetViews>
    <sheetView tabSelected="1" zoomScale="70" zoomScaleNormal="70" workbookViewId="0">
      <selection activeCell="A2" sqref="A2:E2"/>
    </sheetView>
  </sheetViews>
  <sheetFormatPr defaultColWidth="14.42578125" defaultRowHeight="15" customHeight="1" x14ac:dyDescent="0.25"/>
  <cols>
    <col min="1" max="1" width="23.140625" style="122" customWidth="1"/>
    <col min="2" max="2" width="44.85546875" style="122" customWidth="1"/>
    <col min="3" max="3" width="84.5703125" style="122" customWidth="1"/>
    <col min="4" max="4" width="20.5703125" style="122" customWidth="1"/>
    <col min="5" max="5" width="25.7109375" style="193" customWidth="1"/>
    <col min="6" max="16384" width="14.42578125" style="122"/>
  </cols>
  <sheetData>
    <row r="1" spans="1:5" ht="15.75" customHeight="1" x14ac:dyDescent="0.25">
      <c r="A1" s="120"/>
      <c r="B1" s="120"/>
      <c r="C1" s="120"/>
      <c r="D1" s="121"/>
      <c r="E1" s="194"/>
    </row>
    <row r="2" spans="1:5" ht="62.25" customHeight="1" thickBot="1" x14ac:dyDescent="0.35">
      <c r="A2" s="242" t="s">
        <v>66</v>
      </c>
      <c r="B2" s="243" t="s">
        <v>67</v>
      </c>
      <c r="C2" s="243" t="s">
        <v>68</v>
      </c>
      <c r="D2" s="244" t="s">
        <v>69</v>
      </c>
      <c r="E2" s="245" t="s">
        <v>189</v>
      </c>
    </row>
    <row r="3" spans="1:5" ht="15.75" customHeight="1" x14ac:dyDescent="0.25">
      <c r="A3" s="124" t="s">
        <v>70</v>
      </c>
      <c r="B3" s="125" t="s">
        <v>71</v>
      </c>
      <c r="C3" s="126" t="s">
        <v>72</v>
      </c>
      <c r="D3" s="127">
        <f>1/6/8/2</f>
        <v>1.0416666666666666E-2</v>
      </c>
      <c r="E3" s="206">
        <v>50</v>
      </c>
    </row>
    <row r="4" spans="1:5" ht="15.75" customHeight="1" x14ac:dyDescent="0.25">
      <c r="A4" s="129"/>
      <c r="B4" s="130"/>
      <c r="C4" s="131" t="s">
        <v>73</v>
      </c>
      <c r="D4" s="132">
        <f t="shared" ref="D4" si="0">1/6/8/2</f>
        <v>1.0416666666666666E-2</v>
      </c>
      <c r="E4" s="206">
        <v>100</v>
      </c>
    </row>
    <row r="5" spans="1:5" ht="15.75" customHeight="1" thickBot="1" x14ac:dyDescent="0.3">
      <c r="A5" s="120"/>
      <c r="B5" s="133"/>
      <c r="C5" s="134" t="s">
        <v>74</v>
      </c>
      <c r="D5" s="135">
        <f>SUM(D3:D4)</f>
        <v>2.0833333333333332E-2</v>
      </c>
      <c r="E5" s="207"/>
    </row>
    <row r="6" spans="1:5" ht="15.75" customHeight="1" thickBot="1" x14ac:dyDescent="0.3">
      <c r="A6" s="120"/>
      <c r="B6" s="136"/>
      <c r="C6" s="137"/>
      <c r="D6" s="137"/>
      <c r="E6" s="191"/>
    </row>
    <row r="7" spans="1:5" ht="15.75" customHeight="1" thickBot="1" x14ac:dyDescent="0.3">
      <c r="A7" s="120"/>
      <c r="B7" s="139" t="s">
        <v>75</v>
      </c>
      <c r="C7" s="126" t="s">
        <v>76</v>
      </c>
      <c r="D7" s="140">
        <f t="shared" ref="D7:D10" si="1">1/6/8/4</f>
        <v>5.208333333333333E-3</v>
      </c>
      <c r="E7" s="199">
        <v>100</v>
      </c>
    </row>
    <row r="8" spans="1:5" ht="15.75" customHeight="1" thickBot="1" x14ac:dyDescent="0.3">
      <c r="A8" s="120"/>
      <c r="B8" s="128"/>
      <c r="C8" s="141" t="s">
        <v>77</v>
      </c>
      <c r="D8" s="142">
        <f t="shared" si="1"/>
        <v>5.208333333333333E-3</v>
      </c>
      <c r="E8" s="199">
        <v>100</v>
      </c>
    </row>
    <row r="9" spans="1:5" ht="15.75" customHeight="1" thickBot="1" x14ac:dyDescent="0.3">
      <c r="A9" s="120"/>
      <c r="B9" s="128"/>
      <c r="C9" s="141" t="s">
        <v>78</v>
      </c>
      <c r="D9" s="142">
        <f t="shared" si="1"/>
        <v>5.208333333333333E-3</v>
      </c>
      <c r="E9" s="199">
        <v>100</v>
      </c>
    </row>
    <row r="10" spans="1:5" ht="15.75" customHeight="1" x14ac:dyDescent="0.25">
      <c r="A10" s="120"/>
      <c r="B10" s="128"/>
      <c r="C10" s="131" t="s">
        <v>79</v>
      </c>
      <c r="D10" s="142">
        <f t="shared" si="1"/>
        <v>5.208333333333333E-3</v>
      </c>
      <c r="E10" s="199">
        <v>100</v>
      </c>
    </row>
    <row r="11" spans="1:5" ht="15.75" customHeight="1" thickBot="1" x14ac:dyDescent="0.3">
      <c r="A11" s="120"/>
      <c r="B11" s="133"/>
      <c r="C11" s="143" t="s">
        <v>74</v>
      </c>
      <c r="D11" s="144">
        <f>SUM(D7:D10)</f>
        <v>2.0833333333333332E-2</v>
      </c>
      <c r="E11" s="200"/>
    </row>
    <row r="12" spans="1:5" ht="15.75" customHeight="1" thickBot="1" x14ac:dyDescent="0.3">
      <c r="A12" s="120"/>
      <c r="B12" s="136"/>
      <c r="C12" s="137"/>
      <c r="D12" s="145"/>
      <c r="E12" s="191"/>
    </row>
    <row r="13" spans="1:5" ht="15.75" customHeight="1" thickBot="1" x14ac:dyDescent="0.3">
      <c r="A13" s="120"/>
      <c r="B13" s="146" t="s">
        <v>80</v>
      </c>
      <c r="C13" s="126" t="s">
        <v>80</v>
      </c>
      <c r="D13" s="147">
        <f t="shared" ref="D13:D16" si="2">1/6/8/4</f>
        <v>5.208333333333333E-3</v>
      </c>
      <c r="E13" s="205">
        <v>100</v>
      </c>
    </row>
    <row r="14" spans="1:5" ht="15.75" customHeight="1" thickBot="1" x14ac:dyDescent="0.3">
      <c r="A14" s="120"/>
      <c r="B14" s="128"/>
      <c r="C14" s="141" t="s">
        <v>81</v>
      </c>
      <c r="D14" s="148">
        <f t="shared" si="2"/>
        <v>5.208333333333333E-3</v>
      </c>
      <c r="E14" s="205">
        <v>100</v>
      </c>
    </row>
    <row r="15" spans="1:5" ht="15.75" customHeight="1" thickBot="1" x14ac:dyDescent="0.3">
      <c r="A15" s="120"/>
      <c r="B15" s="128"/>
      <c r="C15" s="141" t="s">
        <v>82</v>
      </c>
      <c r="D15" s="148">
        <f t="shared" si="2"/>
        <v>5.208333333333333E-3</v>
      </c>
      <c r="E15" s="205">
        <v>100</v>
      </c>
    </row>
    <row r="16" spans="1:5" ht="15.75" customHeight="1" x14ac:dyDescent="0.25">
      <c r="A16" s="120"/>
      <c r="B16" s="128"/>
      <c r="C16" s="131" t="s">
        <v>83</v>
      </c>
      <c r="D16" s="148">
        <f t="shared" si="2"/>
        <v>5.208333333333333E-3</v>
      </c>
      <c r="E16" s="205">
        <v>100</v>
      </c>
    </row>
    <row r="17" spans="1:5" ht="15.75" customHeight="1" thickBot="1" x14ac:dyDescent="0.3">
      <c r="A17" s="120"/>
      <c r="B17" s="133"/>
      <c r="C17" s="143" t="s">
        <v>74</v>
      </c>
      <c r="D17" s="149">
        <f>SUM(D13:D16)</f>
        <v>2.0833333333333332E-2</v>
      </c>
      <c r="E17" s="207"/>
    </row>
    <row r="18" spans="1:5" ht="15.75" customHeight="1" thickBot="1" x14ac:dyDescent="0.3">
      <c r="A18" s="120"/>
      <c r="B18" s="136"/>
      <c r="C18" s="137"/>
      <c r="D18" s="137"/>
      <c r="E18" s="191"/>
    </row>
    <row r="19" spans="1:5" ht="15.75" customHeight="1" thickBot="1" x14ac:dyDescent="0.3">
      <c r="A19" s="120"/>
      <c r="B19" s="146" t="s">
        <v>84</v>
      </c>
      <c r="C19" s="126" t="s">
        <v>85</v>
      </c>
      <c r="D19" s="147">
        <f t="shared" ref="D19:D22" si="3">1/6/8/4</f>
        <v>5.208333333333333E-3</v>
      </c>
      <c r="E19" s="205">
        <v>100</v>
      </c>
    </row>
    <row r="20" spans="1:5" ht="15.75" customHeight="1" thickBot="1" x14ac:dyDescent="0.3">
      <c r="A20" s="120"/>
      <c r="B20" s="128"/>
      <c r="C20" s="141" t="s">
        <v>86</v>
      </c>
      <c r="D20" s="147">
        <f t="shared" si="3"/>
        <v>5.208333333333333E-3</v>
      </c>
      <c r="E20" s="205">
        <v>100</v>
      </c>
    </row>
    <row r="21" spans="1:5" ht="15.75" customHeight="1" thickBot="1" x14ac:dyDescent="0.3">
      <c r="A21" s="120"/>
      <c r="B21" s="128"/>
      <c r="C21" s="141" t="s">
        <v>87</v>
      </c>
      <c r="D21" s="147">
        <f t="shared" si="3"/>
        <v>5.208333333333333E-3</v>
      </c>
      <c r="E21" s="205">
        <v>100</v>
      </c>
    </row>
    <row r="22" spans="1:5" ht="15.75" customHeight="1" thickBot="1" x14ac:dyDescent="0.3">
      <c r="A22" s="120"/>
      <c r="B22" s="128"/>
      <c r="C22" s="131" t="s">
        <v>88</v>
      </c>
      <c r="D22" s="147">
        <f t="shared" si="3"/>
        <v>5.208333333333333E-3</v>
      </c>
      <c r="E22" s="205">
        <v>100</v>
      </c>
    </row>
    <row r="23" spans="1:5" ht="15.75" customHeight="1" thickBot="1" x14ac:dyDescent="0.3">
      <c r="A23" s="120"/>
      <c r="B23" s="133"/>
      <c r="C23" s="143" t="s">
        <v>74</v>
      </c>
      <c r="D23" s="149">
        <f>SUM(D19:D22)</f>
        <v>2.0833333333333332E-2</v>
      </c>
      <c r="E23" s="205"/>
    </row>
    <row r="24" spans="1:5" ht="15.75" customHeight="1" thickBot="1" x14ac:dyDescent="0.3">
      <c r="A24" s="120"/>
      <c r="B24" s="136"/>
      <c r="C24" s="137"/>
      <c r="D24" s="137"/>
      <c r="E24" s="191"/>
    </row>
    <row r="25" spans="1:5" ht="15.75" customHeight="1" x14ac:dyDescent="0.25">
      <c r="A25" s="120"/>
      <c r="B25" s="146" t="s">
        <v>89</v>
      </c>
      <c r="C25" s="150" t="s">
        <v>90</v>
      </c>
      <c r="D25" s="147">
        <f t="shared" ref="D25:D27" si="4">1/6/8/3</f>
        <v>6.9444444444444441E-3</v>
      </c>
      <c r="E25" s="205">
        <v>100</v>
      </c>
    </row>
    <row r="26" spans="1:5" ht="15.75" customHeight="1" x14ac:dyDescent="0.25">
      <c r="A26" s="120"/>
      <c r="B26" s="128"/>
      <c r="C26" s="151" t="s">
        <v>91</v>
      </c>
      <c r="D26" s="148">
        <f t="shared" si="4"/>
        <v>6.9444444444444441E-3</v>
      </c>
      <c r="E26" s="206">
        <v>100</v>
      </c>
    </row>
    <row r="27" spans="1:5" ht="15.75" customHeight="1" x14ac:dyDescent="0.25">
      <c r="A27" s="120"/>
      <c r="B27" s="128"/>
      <c r="C27" s="131" t="s">
        <v>92</v>
      </c>
      <c r="D27" s="148">
        <f t="shared" si="4"/>
        <v>6.9444444444444441E-3</v>
      </c>
      <c r="E27" s="206">
        <v>100</v>
      </c>
    </row>
    <row r="28" spans="1:5" ht="15.75" customHeight="1" thickBot="1" x14ac:dyDescent="0.3">
      <c r="A28" s="120"/>
      <c r="B28" s="133"/>
      <c r="C28" s="143" t="s">
        <v>74</v>
      </c>
      <c r="D28" s="149">
        <f>SUM(D25:D27)</f>
        <v>2.0833333333333332E-2</v>
      </c>
      <c r="E28" s="207"/>
    </row>
    <row r="29" spans="1:5" ht="15.75" customHeight="1" thickBot="1" x14ac:dyDescent="0.3">
      <c r="A29" s="120"/>
      <c r="B29" s="136"/>
      <c r="C29" s="137"/>
      <c r="D29" s="137"/>
      <c r="E29" s="191"/>
    </row>
    <row r="30" spans="1:5" ht="15.75" customHeight="1" x14ac:dyDescent="0.25">
      <c r="A30" s="120"/>
      <c r="B30" s="146" t="s">
        <v>93</v>
      </c>
      <c r="C30" s="126" t="s">
        <v>94</v>
      </c>
      <c r="D30" s="147">
        <f t="shared" ref="D30:D35" si="5">1/6/8/6</f>
        <v>3.472222222222222E-3</v>
      </c>
      <c r="E30" s="205">
        <v>50</v>
      </c>
    </row>
    <row r="31" spans="1:5" ht="15.75" customHeight="1" x14ac:dyDescent="0.25">
      <c r="A31" s="120"/>
      <c r="B31" s="128"/>
      <c r="C31" s="141" t="s">
        <v>95</v>
      </c>
      <c r="D31" s="148">
        <f t="shared" si="5"/>
        <v>3.472222222222222E-3</v>
      </c>
      <c r="E31" s="206">
        <v>100</v>
      </c>
    </row>
    <row r="32" spans="1:5" ht="15.75" customHeight="1" x14ac:dyDescent="0.25">
      <c r="A32" s="120"/>
      <c r="B32" s="128"/>
      <c r="C32" s="141" t="s">
        <v>96</v>
      </c>
      <c r="D32" s="148">
        <f t="shared" si="5"/>
        <v>3.472222222222222E-3</v>
      </c>
      <c r="E32" s="206">
        <v>100</v>
      </c>
    </row>
    <row r="33" spans="1:5" ht="15.75" customHeight="1" x14ac:dyDescent="0.25">
      <c r="A33" s="120"/>
      <c r="B33" s="128"/>
      <c r="C33" s="141" t="s">
        <v>97</v>
      </c>
      <c r="D33" s="148">
        <f t="shared" si="5"/>
        <v>3.472222222222222E-3</v>
      </c>
      <c r="E33" s="206">
        <v>50</v>
      </c>
    </row>
    <row r="34" spans="1:5" ht="15.75" customHeight="1" x14ac:dyDescent="0.25">
      <c r="A34" s="120"/>
      <c r="B34" s="128"/>
      <c r="C34" s="141" t="s">
        <v>98</v>
      </c>
      <c r="D34" s="148">
        <f t="shared" si="5"/>
        <v>3.472222222222222E-3</v>
      </c>
      <c r="E34" s="206">
        <v>100</v>
      </c>
    </row>
    <row r="35" spans="1:5" ht="15.75" customHeight="1" x14ac:dyDescent="0.25">
      <c r="A35" s="120"/>
      <c r="B35" s="128"/>
      <c r="C35" s="131" t="s">
        <v>99</v>
      </c>
      <c r="D35" s="148">
        <f t="shared" si="5"/>
        <v>3.472222222222222E-3</v>
      </c>
      <c r="E35" s="206">
        <v>100</v>
      </c>
    </row>
    <row r="36" spans="1:5" ht="15.75" customHeight="1" thickBot="1" x14ac:dyDescent="0.3">
      <c r="A36" s="120"/>
      <c r="B36" s="133"/>
      <c r="C36" s="143" t="s">
        <v>74</v>
      </c>
      <c r="D36" s="149">
        <f>SUM(D30:D35)</f>
        <v>2.0833333333333336E-2</v>
      </c>
      <c r="E36" s="207"/>
    </row>
    <row r="37" spans="1:5" ht="15.75" customHeight="1" thickBot="1" x14ac:dyDescent="0.3">
      <c r="A37" s="120"/>
      <c r="B37" s="136"/>
      <c r="C37" s="137"/>
      <c r="D37" s="137"/>
      <c r="E37" s="191"/>
    </row>
    <row r="38" spans="1:5" ht="15.75" customHeight="1" x14ac:dyDescent="0.25">
      <c r="A38" s="120"/>
      <c r="B38" s="152" t="s">
        <v>100</v>
      </c>
      <c r="C38" s="126" t="s">
        <v>101</v>
      </c>
      <c r="D38" s="147">
        <f t="shared" ref="D38:D44" si="6">1/6/8/7</f>
        <v>2.976190476190476E-3</v>
      </c>
      <c r="E38" s="205">
        <v>50</v>
      </c>
    </row>
    <row r="39" spans="1:5" ht="15.75" customHeight="1" x14ac:dyDescent="0.25">
      <c r="A39" s="120"/>
      <c r="B39" s="128"/>
      <c r="C39" s="141" t="s">
        <v>102</v>
      </c>
      <c r="D39" s="148">
        <f t="shared" si="6"/>
        <v>2.976190476190476E-3</v>
      </c>
      <c r="E39" s="206">
        <v>100</v>
      </c>
    </row>
    <row r="40" spans="1:5" ht="15.75" customHeight="1" x14ac:dyDescent="0.25">
      <c r="A40" s="120"/>
      <c r="B40" s="128"/>
      <c r="C40" s="141" t="s">
        <v>103</v>
      </c>
      <c r="D40" s="148">
        <f t="shared" si="6"/>
        <v>2.976190476190476E-3</v>
      </c>
      <c r="E40" s="206">
        <v>50</v>
      </c>
    </row>
    <row r="41" spans="1:5" ht="15.75" customHeight="1" x14ac:dyDescent="0.25">
      <c r="A41" s="120"/>
      <c r="B41" s="128"/>
      <c r="C41" s="141" t="s">
        <v>104</v>
      </c>
      <c r="D41" s="148">
        <f t="shared" si="6"/>
        <v>2.976190476190476E-3</v>
      </c>
      <c r="E41" s="206">
        <v>50</v>
      </c>
    </row>
    <row r="42" spans="1:5" ht="15.75" customHeight="1" x14ac:dyDescent="0.25">
      <c r="A42" s="120"/>
      <c r="B42" s="128"/>
      <c r="C42" s="141" t="s">
        <v>105</v>
      </c>
      <c r="D42" s="148">
        <f t="shared" si="6"/>
        <v>2.976190476190476E-3</v>
      </c>
      <c r="E42" s="206">
        <v>100</v>
      </c>
    </row>
    <row r="43" spans="1:5" ht="15.75" customHeight="1" x14ac:dyDescent="0.25">
      <c r="A43" s="120"/>
      <c r="B43" s="128"/>
      <c r="C43" s="141" t="s">
        <v>106</v>
      </c>
      <c r="D43" s="148">
        <f t="shared" si="6"/>
        <v>2.976190476190476E-3</v>
      </c>
      <c r="E43" s="206">
        <v>100</v>
      </c>
    </row>
    <row r="44" spans="1:5" ht="15.75" customHeight="1" x14ac:dyDescent="0.25">
      <c r="A44" s="120"/>
      <c r="B44" s="128"/>
      <c r="C44" s="131" t="s">
        <v>107</v>
      </c>
      <c r="D44" s="148">
        <f t="shared" si="6"/>
        <v>2.976190476190476E-3</v>
      </c>
      <c r="E44" s="206">
        <v>100</v>
      </c>
    </row>
    <row r="45" spans="1:5" ht="15.75" customHeight="1" thickBot="1" x14ac:dyDescent="0.3">
      <c r="A45" s="120"/>
      <c r="B45" s="133"/>
      <c r="C45" s="143" t="s">
        <v>74</v>
      </c>
      <c r="D45" s="149">
        <f>SUM(D38:D44)</f>
        <v>2.0833333333333332E-2</v>
      </c>
      <c r="E45" s="207"/>
    </row>
    <row r="46" spans="1:5" ht="15.75" customHeight="1" thickBot="1" x14ac:dyDescent="0.3">
      <c r="A46" s="120"/>
      <c r="B46" s="136"/>
      <c r="C46" s="137"/>
      <c r="D46" s="137"/>
      <c r="E46" s="191"/>
    </row>
    <row r="47" spans="1:5" ht="15.75" customHeight="1" x14ac:dyDescent="0.25">
      <c r="A47" s="120"/>
      <c r="B47" s="152" t="s">
        <v>108</v>
      </c>
      <c r="C47" s="126" t="s">
        <v>109</v>
      </c>
      <c r="D47" s="147">
        <f t="shared" ref="D47:D49" si="7">1/6/8/3</f>
        <v>6.9444444444444441E-3</v>
      </c>
      <c r="E47" s="205">
        <v>100</v>
      </c>
    </row>
    <row r="48" spans="1:5" ht="15.75" customHeight="1" x14ac:dyDescent="0.25">
      <c r="A48" s="120"/>
      <c r="B48" s="128"/>
      <c r="C48" s="141" t="s">
        <v>110</v>
      </c>
      <c r="D48" s="148">
        <f t="shared" si="7"/>
        <v>6.9444444444444441E-3</v>
      </c>
      <c r="E48" s="206">
        <v>100</v>
      </c>
    </row>
    <row r="49" spans="1:5" ht="15.75" customHeight="1" x14ac:dyDescent="0.25">
      <c r="A49" s="120"/>
      <c r="B49" s="128"/>
      <c r="C49" s="131" t="s">
        <v>111</v>
      </c>
      <c r="D49" s="148">
        <f t="shared" si="7"/>
        <v>6.9444444444444441E-3</v>
      </c>
      <c r="E49" s="206">
        <v>100</v>
      </c>
    </row>
    <row r="50" spans="1:5" ht="15.75" customHeight="1" thickBot="1" x14ac:dyDescent="0.3">
      <c r="A50" s="120"/>
      <c r="B50" s="133"/>
      <c r="C50" s="143" t="s">
        <v>74</v>
      </c>
      <c r="D50" s="149">
        <f>SUM(D47:D49)</f>
        <v>2.0833333333333332E-2</v>
      </c>
      <c r="E50" s="207"/>
    </row>
    <row r="51" spans="1:5" ht="15.75" customHeight="1" x14ac:dyDescent="0.25">
      <c r="A51" s="120"/>
      <c r="B51" s="136"/>
      <c r="C51" s="137"/>
      <c r="D51" s="137"/>
      <c r="E51" s="191"/>
    </row>
    <row r="52" spans="1:5" ht="15.75" customHeight="1" x14ac:dyDescent="0.3">
      <c r="A52" s="224"/>
      <c r="B52" s="225" t="s">
        <v>112</v>
      </c>
      <c r="C52" s="228"/>
      <c r="D52" s="236">
        <f>D5+D11+D17+D23+D28+D36+D45+D50</f>
        <v>0.16666666666666669</v>
      </c>
      <c r="E52" s="238">
        <f>SUM(E3:E49)</f>
        <v>3000</v>
      </c>
    </row>
    <row r="53" spans="1:5" ht="15.75" customHeight="1" thickBot="1" x14ac:dyDescent="0.3">
      <c r="A53" s="138"/>
      <c r="B53" s="136"/>
      <c r="C53" s="137"/>
      <c r="D53" s="137"/>
      <c r="E53" s="191"/>
    </row>
    <row r="54" spans="1:5" ht="15.75" customHeight="1" x14ac:dyDescent="0.25">
      <c r="A54" s="153" t="s">
        <v>113</v>
      </c>
      <c r="B54" s="154" t="s">
        <v>114</v>
      </c>
      <c r="C54" s="155" t="s">
        <v>115</v>
      </c>
      <c r="D54" s="147">
        <f t="shared" ref="D54:D55" si="8">1/6/4/2</f>
        <v>2.0833333333333332E-2</v>
      </c>
      <c r="E54" s="205">
        <v>100</v>
      </c>
    </row>
    <row r="55" spans="1:5" ht="15.75" customHeight="1" x14ac:dyDescent="0.25">
      <c r="A55" s="129"/>
      <c r="B55" s="156"/>
      <c r="C55" s="123" t="s">
        <v>116</v>
      </c>
      <c r="D55" s="148">
        <f t="shared" si="8"/>
        <v>2.0833333333333332E-2</v>
      </c>
      <c r="E55" s="206">
        <v>0</v>
      </c>
    </row>
    <row r="56" spans="1:5" ht="15.75" customHeight="1" thickBot="1" x14ac:dyDescent="0.3">
      <c r="A56" s="120"/>
      <c r="B56" s="157"/>
      <c r="C56" s="143" t="s">
        <v>74</v>
      </c>
      <c r="D56" s="149">
        <f>SUM(D54:D55)</f>
        <v>4.1666666666666664E-2</v>
      </c>
      <c r="E56" s="207"/>
    </row>
    <row r="57" spans="1:5" ht="15.75" customHeight="1" thickBot="1" x14ac:dyDescent="0.3">
      <c r="A57" s="120"/>
      <c r="B57" s="136"/>
      <c r="C57" s="137"/>
      <c r="D57" s="137"/>
      <c r="E57" s="191"/>
    </row>
    <row r="58" spans="1:5" ht="15.75" customHeight="1" x14ac:dyDescent="0.25">
      <c r="A58" s="120"/>
      <c r="B58" s="158" t="s">
        <v>117</v>
      </c>
      <c r="C58" s="159" t="s">
        <v>118</v>
      </c>
      <c r="D58" s="147">
        <f t="shared" ref="D58:D61" si="9">1/6/4/4</f>
        <v>1.0416666666666666E-2</v>
      </c>
      <c r="E58" s="205">
        <v>100</v>
      </c>
    </row>
    <row r="59" spans="1:5" ht="15.75" customHeight="1" x14ac:dyDescent="0.25">
      <c r="A59" s="120"/>
      <c r="B59" s="160"/>
      <c r="C59" s="161" t="s">
        <v>119</v>
      </c>
      <c r="D59" s="148">
        <f t="shared" si="9"/>
        <v>1.0416666666666666E-2</v>
      </c>
      <c r="E59" s="206">
        <v>50</v>
      </c>
    </row>
    <row r="60" spans="1:5" ht="15.75" customHeight="1" x14ac:dyDescent="0.25">
      <c r="A60" s="120"/>
      <c r="B60" s="160"/>
      <c r="C60" s="161" t="s">
        <v>120</v>
      </c>
      <c r="D60" s="148">
        <f t="shared" si="9"/>
        <v>1.0416666666666666E-2</v>
      </c>
      <c r="E60" s="206">
        <v>50</v>
      </c>
    </row>
    <row r="61" spans="1:5" ht="15.75" customHeight="1" x14ac:dyDescent="0.25">
      <c r="A61" s="120"/>
      <c r="B61" s="160"/>
      <c r="C61" s="161" t="s">
        <v>121</v>
      </c>
      <c r="D61" s="148">
        <f t="shared" si="9"/>
        <v>1.0416666666666666E-2</v>
      </c>
      <c r="E61" s="206">
        <v>100</v>
      </c>
    </row>
    <row r="62" spans="1:5" ht="15.75" customHeight="1" thickBot="1" x14ac:dyDescent="0.3">
      <c r="A62" s="120"/>
      <c r="B62" s="157"/>
      <c r="C62" s="143" t="s">
        <v>74</v>
      </c>
      <c r="D62" s="149">
        <f>SUM(D58:D61)</f>
        <v>4.1666666666666664E-2</v>
      </c>
      <c r="E62" s="207"/>
    </row>
    <row r="63" spans="1:5" ht="15.75" customHeight="1" thickBot="1" x14ac:dyDescent="0.3">
      <c r="A63" s="120"/>
      <c r="B63" s="136"/>
      <c r="C63" s="120"/>
      <c r="D63" s="137"/>
      <c r="E63" s="191"/>
    </row>
    <row r="64" spans="1:5" ht="15.75" customHeight="1" x14ac:dyDescent="0.25">
      <c r="A64" s="120"/>
      <c r="B64" s="158" t="s">
        <v>122</v>
      </c>
      <c r="C64" s="159" t="s">
        <v>123</v>
      </c>
      <c r="D64" s="147">
        <f t="shared" ref="D64:D65" si="10">1/6/4/2</f>
        <v>2.0833333333333332E-2</v>
      </c>
      <c r="E64" s="205">
        <v>100</v>
      </c>
    </row>
    <row r="65" spans="1:5" ht="15.75" customHeight="1" x14ac:dyDescent="0.25">
      <c r="A65" s="120"/>
      <c r="B65" s="160"/>
      <c r="C65" s="161" t="s">
        <v>124</v>
      </c>
      <c r="D65" s="148">
        <f t="shared" si="10"/>
        <v>2.0833333333333332E-2</v>
      </c>
      <c r="E65" s="206">
        <v>50</v>
      </c>
    </row>
    <row r="66" spans="1:5" ht="15.75" customHeight="1" thickBot="1" x14ac:dyDescent="0.3">
      <c r="A66" s="120"/>
      <c r="B66" s="157"/>
      <c r="C66" s="143" t="s">
        <v>74</v>
      </c>
      <c r="D66" s="149">
        <f>SUM(D64:D65)</f>
        <v>4.1666666666666664E-2</v>
      </c>
      <c r="E66" s="207"/>
    </row>
    <row r="67" spans="1:5" ht="15.75" customHeight="1" thickBot="1" x14ac:dyDescent="0.3">
      <c r="A67" s="120"/>
      <c r="B67" s="162"/>
      <c r="C67" s="163"/>
      <c r="D67" s="137"/>
      <c r="E67" s="191"/>
    </row>
    <row r="68" spans="1:5" ht="15.75" customHeight="1" x14ac:dyDescent="0.25">
      <c r="A68" s="120"/>
      <c r="B68" s="152" t="s">
        <v>125</v>
      </c>
      <c r="C68" s="126" t="s">
        <v>126</v>
      </c>
      <c r="D68" s="147">
        <f t="shared" ref="D68:D70" si="11">1/6/4/3</f>
        <v>1.3888888888888888E-2</v>
      </c>
      <c r="E68" s="205">
        <v>100</v>
      </c>
    </row>
    <row r="69" spans="1:5" ht="15.75" customHeight="1" x14ac:dyDescent="0.25">
      <c r="A69" s="120"/>
      <c r="B69" s="164"/>
      <c r="C69" s="141" t="s">
        <v>127</v>
      </c>
      <c r="D69" s="148">
        <f t="shared" si="11"/>
        <v>1.3888888888888888E-2</v>
      </c>
      <c r="E69" s="206">
        <v>75</v>
      </c>
    </row>
    <row r="70" spans="1:5" ht="15.75" customHeight="1" x14ac:dyDescent="0.25">
      <c r="A70" s="120"/>
      <c r="B70" s="164"/>
      <c r="C70" s="141" t="s">
        <v>128</v>
      </c>
      <c r="D70" s="148">
        <f t="shared" si="11"/>
        <v>1.3888888888888888E-2</v>
      </c>
      <c r="E70" s="206">
        <v>100</v>
      </c>
    </row>
    <row r="71" spans="1:5" ht="15.75" customHeight="1" thickBot="1" x14ac:dyDescent="0.3">
      <c r="A71" s="120"/>
      <c r="B71" s="157"/>
      <c r="C71" s="143" t="s">
        <v>74</v>
      </c>
      <c r="D71" s="149">
        <f>SUM(D68:D70)</f>
        <v>4.1666666666666664E-2</v>
      </c>
      <c r="E71" s="207"/>
    </row>
    <row r="72" spans="1:5" ht="15.75" customHeight="1" x14ac:dyDescent="0.25">
      <c r="A72" s="120"/>
      <c r="B72" s="120"/>
      <c r="C72" s="162"/>
      <c r="D72" s="137"/>
      <c r="E72" s="191"/>
    </row>
    <row r="73" spans="1:5" ht="15.75" customHeight="1" x14ac:dyDescent="0.3">
      <c r="A73" s="224"/>
      <c r="B73" s="225" t="s">
        <v>129</v>
      </c>
      <c r="C73" s="232"/>
      <c r="D73" s="236">
        <f>D56+D62+D66+D71</f>
        <v>0.16666666666666666</v>
      </c>
      <c r="E73" s="238">
        <f>SUM(E54:E71)</f>
        <v>825</v>
      </c>
    </row>
    <row r="74" spans="1:5" ht="15.75" customHeight="1" thickBot="1" x14ac:dyDescent="0.3">
      <c r="A74" s="120"/>
      <c r="B74" s="120"/>
      <c r="C74" s="163"/>
      <c r="D74" s="137"/>
      <c r="E74" s="191"/>
    </row>
    <row r="75" spans="1:5" ht="15.75" customHeight="1" x14ac:dyDescent="0.25">
      <c r="A75" s="129" t="s">
        <v>130</v>
      </c>
      <c r="B75" s="152" t="s">
        <v>131</v>
      </c>
      <c r="C75" s="126" t="s">
        <v>132</v>
      </c>
      <c r="D75" s="147">
        <f t="shared" ref="D75:D77" si="12">1/6/4/3</f>
        <v>1.3888888888888888E-2</v>
      </c>
      <c r="E75" s="205">
        <v>100</v>
      </c>
    </row>
    <row r="76" spans="1:5" ht="15.75" customHeight="1" x14ac:dyDescent="0.25">
      <c r="A76" s="129"/>
      <c r="B76" s="165"/>
      <c r="C76" s="141" t="s">
        <v>133</v>
      </c>
      <c r="D76" s="148">
        <f t="shared" si="12"/>
        <v>1.3888888888888888E-2</v>
      </c>
      <c r="E76" s="206">
        <v>100</v>
      </c>
    </row>
    <row r="77" spans="1:5" ht="15.75" customHeight="1" x14ac:dyDescent="0.25">
      <c r="A77" s="129"/>
      <c r="B77" s="165"/>
      <c r="C77" s="131" t="s">
        <v>134</v>
      </c>
      <c r="D77" s="148">
        <f t="shared" si="12"/>
        <v>1.3888888888888888E-2</v>
      </c>
      <c r="E77" s="206">
        <v>50</v>
      </c>
    </row>
    <row r="78" spans="1:5" ht="15.75" customHeight="1" thickBot="1" x14ac:dyDescent="0.3">
      <c r="A78" s="129"/>
      <c r="B78" s="157"/>
      <c r="C78" s="143" t="s">
        <v>74</v>
      </c>
      <c r="D78" s="149">
        <f>SUM(D75:D77)</f>
        <v>4.1666666666666664E-2</v>
      </c>
      <c r="E78" s="207"/>
    </row>
    <row r="79" spans="1:5" ht="15.75" customHeight="1" thickBot="1" x14ac:dyDescent="0.3">
      <c r="A79" s="120"/>
      <c r="B79" s="120"/>
      <c r="C79" s="120"/>
      <c r="D79" s="137"/>
      <c r="E79" s="191"/>
    </row>
    <row r="80" spans="1:5" ht="15.75" customHeight="1" x14ac:dyDescent="0.25">
      <c r="A80" s="129"/>
      <c r="B80" s="158" t="s">
        <v>135</v>
      </c>
      <c r="C80" s="159" t="s">
        <v>136</v>
      </c>
      <c r="D80" s="147">
        <f t="shared" ref="D80:D82" si="13">1/6/4/3</f>
        <v>1.3888888888888888E-2</v>
      </c>
      <c r="E80" s="205">
        <v>75</v>
      </c>
    </row>
    <row r="81" spans="1:5" ht="15.75" customHeight="1" x14ac:dyDescent="0.25">
      <c r="A81" s="120"/>
      <c r="B81" s="165"/>
      <c r="C81" s="161" t="s">
        <v>137</v>
      </c>
      <c r="D81" s="148">
        <f t="shared" si="13"/>
        <v>1.3888888888888888E-2</v>
      </c>
      <c r="E81" s="206">
        <v>50</v>
      </c>
    </row>
    <row r="82" spans="1:5" ht="15.75" customHeight="1" x14ac:dyDescent="0.25">
      <c r="A82" s="120"/>
      <c r="B82" s="165"/>
      <c r="C82" s="161" t="s">
        <v>138</v>
      </c>
      <c r="D82" s="148">
        <f t="shared" si="13"/>
        <v>1.3888888888888888E-2</v>
      </c>
      <c r="E82" s="206">
        <v>50</v>
      </c>
    </row>
    <row r="83" spans="1:5" ht="15.75" customHeight="1" thickBot="1" x14ac:dyDescent="0.3">
      <c r="A83" s="120"/>
      <c r="B83" s="157"/>
      <c r="C83" s="143" t="s">
        <v>74</v>
      </c>
      <c r="D83" s="149">
        <f>SUM(D80:D82)</f>
        <v>4.1666666666666664E-2</v>
      </c>
      <c r="E83" s="207"/>
    </row>
    <row r="84" spans="1:5" ht="15.75" customHeight="1" thickBot="1" x14ac:dyDescent="0.3">
      <c r="A84" s="120"/>
      <c r="B84" s="120"/>
      <c r="C84" s="120"/>
      <c r="D84" s="137"/>
      <c r="E84" s="191"/>
    </row>
    <row r="85" spans="1:5" ht="15.75" customHeight="1" x14ac:dyDescent="0.25">
      <c r="A85" s="120"/>
      <c r="B85" s="158" t="s">
        <v>139</v>
      </c>
      <c r="C85" s="126" t="s">
        <v>140</v>
      </c>
      <c r="D85" s="147">
        <f t="shared" ref="D85:D86" si="14">1/6/4/2</f>
        <v>2.0833333333333332E-2</v>
      </c>
      <c r="E85" s="205">
        <v>100</v>
      </c>
    </row>
    <row r="86" spans="1:5" ht="15.75" customHeight="1" x14ac:dyDescent="0.25">
      <c r="A86" s="120"/>
      <c r="B86" s="160"/>
      <c r="C86" s="131" t="s">
        <v>141</v>
      </c>
      <c r="D86" s="148">
        <f t="shared" si="14"/>
        <v>2.0833333333333332E-2</v>
      </c>
      <c r="E86" s="206">
        <v>100</v>
      </c>
    </row>
    <row r="87" spans="1:5" ht="15.75" customHeight="1" thickBot="1" x14ac:dyDescent="0.3">
      <c r="A87" s="120"/>
      <c r="B87" s="157"/>
      <c r="C87" s="143" t="s">
        <v>74</v>
      </c>
      <c r="D87" s="149">
        <f>SUM(D85:D86)</f>
        <v>4.1666666666666664E-2</v>
      </c>
      <c r="E87" s="207"/>
    </row>
    <row r="88" spans="1:5" ht="15.75" customHeight="1" thickBot="1" x14ac:dyDescent="0.3">
      <c r="A88" s="120"/>
      <c r="B88" s="120"/>
      <c r="C88" s="120"/>
      <c r="D88" s="137"/>
      <c r="E88" s="191"/>
    </row>
    <row r="89" spans="1:5" ht="15.75" customHeight="1" x14ac:dyDescent="0.25">
      <c r="A89" s="120"/>
      <c r="B89" s="152" t="s">
        <v>142</v>
      </c>
      <c r="C89" s="126" t="s">
        <v>143</v>
      </c>
      <c r="D89" s="147">
        <f t="shared" ref="D89:D90" si="15">1/6/4/2</f>
        <v>2.0833333333333332E-2</v>
      </c>
      <c r="E89" s="205">
        <v>75</v>
      </c>
    </row>
    <row r="90" spans="1:5" ht="15.75" customHeight="1" x14ac:dyDescent="0.25">
      <c r="A90" s="120"/>
      <c r="B90" s="166"/>
      <c r="C90" s="131" t="s">
        <v>144</v>
      </c>
      <c r="D90" s="148">
        <f t="shared" si="15"/>
        <v>2.0833333333333332E-2</v>
      </c>
      <c r="E90" s="206">
        <v>75</v>
      </c>
    </row>
    <row r="91" spans="1:5" ht="15.75" customHeight="1" thickBot="1" x14ac:dyDescent="0.3">
      <c r="A91" s="120"/>
      <c r="B91" s="157"/>
      <c r="C91" s="143" t="s">
        <v>74</v>
      </c>
      <c r="D91" s="149">
        <f>SUM(D89:D90)</f>
        <v>4.1666666666666664E-2</v>
      </c>
      <c r="E91" s="207"/>
    </row>
    <row r="92" spans="1:5" ht="15.75" customHeight="1" x14ac:dyDescent="0.25">
      <c r="A92" s="120"/>
      <c r="B92" s="120"/>
      <c r="C92" s="120"/>
      <c r="D92" s="137"/>
      <c r="E92" s="191"/>
    </row>
    <row r="93" spans="1:5" ht="15.75" customHeight="1" x14ac:dyDescent="0.3">
      <c r="A93" s="227"/>
      <c r="B93" s="225" t="s">
        <v>145</v>
      </c>
      <c r="C93" s="227"/>
      <c r="D93" s="237">
        <f>D78+D83+D87+D91</f>
        <v>0.16666666666666666</v>
      </c>
      <c r="E93" s="238">
        <f t="shared" ref="E93" si="16">SUM(E75:E91)</f>
        <v>775</v>
      </c>
    </row>
    <row r="94" spans="1:5" ht="15.75" customHeight="1" thickBot="1" x14ac:dyDescent="0.3">
      <c r="A94" s="120"/>
      <c r="B94" s="120"/>
      <c r="C94" s="120"/>
      <c r="D94" s="167"/>
      <c r="E94" s="191"/>
    </row>
    <row r="95" spans="1:5" ht="15.75" customHeight="1" x14ac:dyDescent="0.25">
      <c r="A95" s="129" t="s">
        <v>146</v>
      </c>
      <c r="B95" s="214" t="s">
        <v>147</v>
      </c>
      <c r="C95" s="215" t="s">
        <v>148</v>
      </c>
      <c r="D95" s="147">
        <f t="shared" ref="D95:D97" si="17">1/6/2/3</f>
        <v>2.7777777777777776E-2</v>
      </c>
      <c r="E95" s="205">
        <v>75</v>
      </c>
    </row>
    <row r="96" spans="1:5" ht="15.75" customHeight="1" x14ac:dyDescent="0.25">
      <c r="A96" s="120"/>
      <c r="B96" s="216"/>
      <c r="C96" s="217" t="s">
        <v>149</v>
      </c>
      <c r="D96" s="148">
        <f t="shared" si="17"/>
        <v>2.7777777777777776E-2</v>
      </c>
      <c r="E96" s="206">
        <v>75</v>
      </c>
    </row>
    <row r="97" spans="1:5" ht="15.75" customHeight="1" x14ac:dyDescent="0.25">
      <c r="A97" s="120"/>
      <c r="B97" s="216"/>
      <c r="C97" s="218" t="s">
        <v>150</v>
      </c>
      <c r="D97" s="148">
        <f t="shared" si="17"/>
        <v>2.7777777777777776E-2</v>
      </c>
      <c r="E97" s="206">
        <v>50</v>
      </c>
    </row>
    <row r="98" spans="1:5" ht="15.75" customHeight="1" thickBot="1" x14ac:dyDescent="0.3">
      <c r="A98" s="120"/>
      <c r="B98" s="219"/>
      <c r="C98" s="220" t="s">
        <v>74</v>
      </c>
      <c r="D98" s="149">
        <f>SUM(D95:D97)</f>
        <v>8.3333333333333329E-2</v>
      </c>
      <c r="E98" s="207"/>
    </row>
    <row r="99" spans="1:5" ht="15.75" customHeight="1" thickBot="1" x14ac:dyDescent="0.3">
      <c r="A99" s="120"/>
      <c r="B99" s="221"/>
      <c r="C99" s="221"/>
      <c r="D99" s="137"/>
      <c r="E99" s="191"/>
    </row>
    <row r="100" spans="1:5" ht="15.75" customHeight="1" x14ac:dyDescent="0.25">
      <c r="A100" s="120"/>
      <c r="B100" s="222" t="s">
        <v>151</v>
      </c>
      <c r="C100" s="215" t="s">
        <v>152</v>
      </c>
      <c r="D100" s="147">
        <f t="shared" ref="D100:D104" si="18">1/6/2/5</f>
        <v>1.6666666666666666E-2</v>
      </c>
      <c r="E100" s="205">
        <v>100</v>
      </c>
    </row>
    <row r="101" spans="1:5" ht="15.75" customHeight="1" x14ac:dyDescent="0.25">
      <c r="A101" s="120"/>
      <c r="B101" s="216"/>
      <c r="C101" s="217" t="s">
        <v>153</v>
      </c>
      <c r="D101" s="148">
        <f t="shared" si="18"/>
        <v>1.6666666666666666E-2</v>
      </c>
      <c r="E101" s="206">
        <v>75</v>
      </c>
    </row>
    <row r="102" spans="1:5" ht="15.75" customHeight="1" x14ac:dyDescent="0.25">
      <c r="A102" s="120"/>
      <c r="B102" s="216"/>
      <c r="C102" s="217" t="s">
        <v>154</v>
      </c>
      <c r="D102" s="148">
        <f t="shared" si="18"/>
        <v>1.6666666666666666E-2</v>
      </c>
      <c r="E102" s="206">
        <v>50</v>
      </c>
    </row>
    <row r="103" spans="1:5" ht="15.75" customHeight="1" x14ac:dyDescent="0.25">
      <c r="A103" s="120"/>
      <c r="B103" s="216"/>
      <c r="C103" s="217" t="s">
        <v>155</v>
      </c>
      <c r="D103" s="148">
        <f t="shared" si="18"/>
        <v>1.6666666666666666E-2</v>
      </c>
      <c r="E103" s="206">
        <v>100</v>
      </c>
    </row>
    <row r="104" spans="1:5" ht="15.75" customHeight="1" x14ac:dyDescent="0.25">
      <c r="A104" s="120"/>
      <c r="B104" s="216"/>
      <c r="C104" s="218" t="s">
        <v>156</v>
      </c>
      <c r="D104" s="148">
        <f t="shared" si="18"/>
        <v>1.6666666666666666E-2</v>
      </c>
      <c r="E104" s="206">
        <v>50</v>
      </c>
    </row>
    <row r="105" spans="1:5" ht="15.75" customHeight="1" thickBot="1" x14ac:dyDescent="0.3">
      <c r="A105" s="120"/>
      <c r="B105" s="219"/>
      <c r="C105" s="220" t="s">
        <v>74</v>
      </c>
      <c r="D105" s="149">
        <f>SUM(D100:D104)</f>
        <v>8.3333333333333329E-2</v>
      </c>
      <c r="E105" s="207"/>
    </row>
    <row r="106" spans="1:5" ht="15.75" customHeight="1" x14ac:dyDescent="0.25">
      <c r="A106" s="120"/>
      <c r="B106" s="120"/>
      <c r="C106" s="120"/>
      <c r="D106" s="137"/>
      <c r="E106" s="191"/>
    </row>
    <row r="107" spans="1:5" ht="15.75" customHeight="1" x14ac:dyDescent="0.3">
      <c r="A107" s="227"/>
      <c r="B107" s="225" t="s">
        <v>157</v>
      </c>
      <c r="C107" s="227"/>
      <c r="D107" s="237">
        <f>D98+D105</f>
        <v>0.16666666666666666</v>
      </c>
      <c r="E107" s="238">
        <f>SUM(E95:E104)</f>
        <v>575</v>
      </c>
    </row>
    <row r="108" spans="1:5" ht="15.75" customHeight="1" thickBot="1" x14ac:dyDescent="0.3">
      <c r="A108" s="129"/>
      <c r="B108" s="120"/>
      <c r="C108" s="120"/>
      <c r="D108" s="167"/>
      <c r="E108" s="191"/>
    </row>
    <row r="109" spans="1:5" ht="15.75" customHeight="1" x14ac:dyDescent="0.25">
      <c r="A109" s="129" t="s">
        <v>158</v>
      </c>
      <c r="B109" s="152" t="s">
        <v>159</v>
      </c>
      <c r="C109" s="159" t="s">
        <v>160</v>
      </c>
      <c r="D109" s="147">
        <f t="shared" ref="D109:D113" si="19">1/6/5/5</f>
        <v>6.6666666666666662E-3</v>
      </c>
      <c r="E109" s="205">
        <v>50</v>
      </c>
    </row>
    <row r="110" spans="1:5" ht="15.75" customHeight="1" x14ac:dyDescent="0.25">
      <c r="A110" s="120"/>
      <c r="B110" s="165"/>
      <c r="C110" s="168" t="s">
        <v>161</v>
      </c>
      <c r="D110" s="148">
        <f t="shared" si="19"/>
        <v>6.6666666666666662E-3</v>
      </c>
      <c r="E110" s="206">
        <v>50</v>
      </c>
    </row>
    <row r="111" spans="1:5" ht="15.75" customHeight="1" x14ac:dyDescent="0.25">
      <c r="A111" s="120"/>
      <c r="B111" s="165"/>
      <c r="C111" s="161" t="s">
        <v>162</v>
      </c>
      <c r="D111" s="148">
        <f t="shared" si="19"/>
        <v>6.6666666666666662E-3</v>
      </c>
      <c r="E111" s="206">
        <v>75</v>
      </c>
    </row>
    <row r="112" spans="1:5" ht="15.75" customHeight="1" x14ac:dyDescent="0.25">
      <c r="A112" s="120"/>
      <c r="B112" s="165"/>
      <c r="C112" s="161" t="s">
        <v>163</v>
      </c>
      <c r="D112" s="148">
        <f t="shared" si="19"/>
        <v>6.6666666666666662E-3</v>
      </c>
      <c r="E112" s="206">
        <v>25</v>
      </c>
    </row>
    <row r="113" spans="1:5" ht="15.75" customHeight="1" x14ac:dyDescent="0.25">
      <c r="A113" s="120"/>
      <c r="B113" s="165"/>
      <c r="C113" s="131" t="s">
        <v>164</v>
      </c>
      <c r="D113" s="148">
        <f t="shared" si="19"/>
        <v>6.6666666666666662E-3</v>
      </c>
      <c r="E113" s="206">
        <v>100</v>
      </c>
    </row>
    <row r="114" spans="1:5" ht="15.75" customHeight="1" thickBot="1" x14ac:dyDescent="0.3">
      <c r="A114" s="120"/>
      <c r="B114" s="157"/>
      <c r="C114" s="143" t="s">
        <v>74</v>
      </c>
      <c r="D114" s="149">
        <f>SUM(D109:D113)</f>
        <v>3.3333333333333333E-2</v>
      </c>
      <c r="E114" s="207"/>
    </row>
    <row r="115" spans="1:5" ht="15.75" customHeight="1" thickBot="1" x14ac:dyDescent="0.3">
      <c r="A115" s="120"/>
      <c r="B115" s="120"/>
      <c r="C115" s="120"/>
      <c r="D115" s="137"/>
      <c r="E115" s="191"/>
    </row>
    <row r="116" spans="1:5" ht="15.75" customHeight="1" x14ac:dyDescent="0.25">
      <c r="A116" s="120"/>
      <c r="B116" s="152" t="s">
        <v>165</v>
      </c>
      <c r="C116" s="169" t="s">
        <v>166</v>
      </c>
      <c r="D116" s="147">
        <f t="shared" ref="D116:D117" si="20">1/6/5/2</f>
        <v>1.6666666666666666E-2</v>
      </c>
      <c r="E116" s="205">
        <v>50</v>
      </c>
    </row>
    <row r="117" spans="1:5" ht="15.75" customHeight="1" x14ac:dyDescent="0.25">
      <c r="A117" s="120"/>
      <c r="B117" s="166"/>
      <c r="C117" s="170" t="s">
        <v>167</v>
      </c>
      <c r="D117" s="148">
        <f t="shared" si="20"/>
        <v>1.6666666666666666E-2</v>
      </c>
      <c r="E117" s="206">
        <v>100</v>
      </c>
    </row>
    <row r="118" spans="1:5" ht="15.75" customHeight="1" thickBot="1" x14ac:dyDescent="0.3">
      <c r="A118" s="120"/>
      <c r="B118" s="157"/>
      <c r="C118" s="143" t="s">
        <v>74</v>
      </c>
      <c r="D118" s="149">
        <f>SUM(D116:D117)</f>
        <v>3.3333333333333333E-2</v>
      </c>
      <c r="E118" s="207"/>
    </row>
    <row r="119" spans="1:5" ht="15.75" customHeight="1" thickBot="1" x14ac:dyDescent="0.3">
      <c r="A119" s="120"/>
      <c r="B119" s="120"/>
      <c r="C119" s="120"/>
      <c r="D119" s="137"/>
      <c r="E119" s="191"/>
    </row>
    <row r="120" spans="1:5" ht="15.75" customHeight="1" x14ac:dyDescent="0.25">
      <c r="A120" s="120"/>
      <c r="B120" s="152" t="s">
        <v>168</v>
      </c>
      <c r="C120" s="159" t="s">
        <v>169</v>
      </c>
      <c r="D120" s="147">
        <f t="shared" ref="D120:D122" si="21">1/6/5/3</f>
        <v>1.1111111111111112E-2</v>
      </c>
      <c r="E120" s="205">
        <v>75</v>
      </c>
    </row>
    <row r="121" spans="1:5" ht="15.75" customHeight="1" x14ac:dyDescent="0.25">
      <c r="A121" s="120"/>
      <c r="B121" s="164"/>
      <c r="C121" s="161" t="s">
        <v>170</v>
      </c>
      <c r="D121" s="148">
        <f t="shared" si="21"/>
        <v>1.1111111111111112E-2</v>
      </c>
      <c r="E121" s="206">
        <v>50</v>
      </c>
    </row>
    <row r="122" spans="1:5" ht="15.75" customHeight="1" x14ac:dyDescent="0.25">
      <c r="A122" s="120"/>
      <c r="B122" s="164"/>
      <c r="C122" s="131" t="s">
        <v>171</v>
      </c>
      <c r="D122" s="148">
        <f t="shared" si="21"/>
        <v>1.1111111111111112E-2</v>
      </c>
      <c r="E122" s="206">
        <v>50</v>
      </c>
    </row>
    <row r="123" spans="1:5" ht="15.75" customHeight="1" thickBot="1" x14ac:dyDescent="0.3">
      <c r="A123" s="120"/>
      <c r="B123" s="157"/>
      <c r="C123" s="143" t="s">
        <v>74</v>
      </c>
      <c r="D123" s="149">
        <f>SUM(D120:D122)</f>
        <v>3.3333333333333333E-2</v>
      </c>
      <c r="E123" s="207"/>
    </row>
    <row r="124" spans="1:5" ht="15.75" customHeight="1" thickBot="1" x14ac:dyDescent="0.3">
      <c r="A124" s="120"/>
      <c r="B124" s="120"/>
      <c r="C124" s="120"/>
      <c r="D124" s="137"/>
      <c r="E124" s="191"/>
    </row>
    <row r="125" spans="1:5" ht="15.75" customHeight="1" x14ac:dyDescent="0.25">
      <c r="A125" s="120"/>
      <c r="B125" s="152" t="s">
        <v>172</v>
      </c>
      <c r="C125" s="159" t="s">
        <v>173</v>
      </c>
      <c r="D125" s="147">
        <f t="shared" ref="D125:D128" si="22">1/6/5/4</f>
        <v>8.3333333333333332E-3</v>
      </c>
      <c r="E125" s="205">
        <v>50</v>
      </c>
    </row>
    <row r="126" spans="1:5" ht="15.75" customHeight="1" x14ac:dyDescent="0.25">
      <c r="A126" s="120"/>
      <c r="B126" s="165"/>
      <c r="C126" s="161" t="s">
        <v>174</v>
      </c>
      <c r="D126" s="148">
        <f t="shared" si="22"/>
        <v>8.3333333333333332E-3</v>
      </c>
      <c r="E126" s="206">
        <v>50</v>
      </c>
    </row>
    <row r="127" spans="1:5" ht="15.75" customHeight="1" x14ac:dyDescent="0.25">
      <c r="A127" s="120"/>
      <c r="B127" s="165"/>
      <c r="C127" s="161" t="s">
        <v>175</v>
      </c>
      <c r="D127" s="148">
        <f t="shared" si="22"/>
        <v>8.3333333333333332E-3</v>
      </c>
      <c r="E127" s="206">
        <v>50</v>
      </c>
    </row>
    <row r="128" spans="1:5" ht="15.75" customHeight="1" x14ac:dyDescent="0.25">
      <c r="A128" s="120"/>
      <c r="B128" s="165"/>
      <c r="C128" s="171" t="s">
        <v>176</v>
      </c>
      <c r="D128" s="148">
        <f t="shared" si="22"/>
        <v>8.3333333333333332E-3</v>
      </c>
      <c r="E128" s="206">
        <v>0</v>
      </c>
    </row>
    <row r="129" spans="1:5" ht="15.75" customHeight="1" thickBot="1" x14ac:dyDescent="0.3">
      <c r="A129" s="120"/>
      <c r="B129" s="157"/>
      <c r="C129" s="143" t="s">
        <v>74</v>
      </c>
      <c r="D129" s="149">
        <f>SUM(D125:D128)</f>
        <v>3.3333333333333333E-2</v>
      </c>
      <c r="E129" s="207"/>
    </row>
    <row r="130" spans="1:5" ht="15.75" customHeight="1" thickBot="1" x14ac:dyDescent="0.3">
      <c r="A130" s="120"/>
      <c r="B130" s="120"/>
      <c r="C130" s="120"/>
      <c r="D130" s="137"/>
      <c r="E130" s="191"/>
    </row>
    <row r="131" spans="1:5" ht="15.75" customHeight="1" x14ac:dyDescent="0.25">
      <c r="A131" s="120"/>
      <c r="B131" s="152" t="s">
        <v>177</v>
      </c>
      <c r="C131" s="159" t="s">
        <v>178</v>
      </c>
      <c r="D131" s="147">
        <f t="shared" ref="D131:D133" si="23">1/6/5/3</f>
        <v>1.1111111111111112E-2</v>
      </c>
      <c r="E131" s="205">
        <v>25</v>
      </c>
    </row>
    <row r="132" spans="1:5" ht="15.75" customHeight="1" x14ac:dyDescent="0.25">
      <c r="A132" s="120"/>
      <c r="B132" s="166"/>
      <c r="C132" s="161" t="s">
        <v>179</v>
      </c>
      <c r="D132" s="148">
        <f t="shared" si="23"/>
        <v>1.1111111111111112E-2</v>
      </c>
      <c r="E132" s="206">
        <v>75</v>
      </c>
    </row>
    <row r="133" spans="1:5" ht="15.75" customHeight="1" x14ac:dyDescent="0.25">
      <c r="A133" s="120"/>
      <c r="B133" s="164"/>
      <c r="C133" s="131" t="s">
        <v>180</v>
      </c>
      <c r="D133" s="148">
        <f t="shared" si="23"/>
        <v>1.1111111111111112E-2</v>
      </c>
      <c r="E133" s="206">
        <v>25</v>
      </c>
    </row>
    <row r="134" spans="1:5" ht="15.75" customHeight="1" thickBot="1" x14ac:dyDescent="0.3">
      <c r="A134" s="120"/>
      <c r="B134" s="157"/>
      <c r="C134" s="143" t="s">
        <v>74</v>
      </c>
      <c r="D134" s="149">
        <f>SUM(D131:D133)</f>
        <v>3.3333333333333333E-2</v>
      </c>
      <c r="E134" s="202"/>
    </row>
    <row r="135" spans="1:5" ht="15.75" customHeight="1" x14ac:dyDescent="0.25">
      <c r="A135" s="120"/>
      <c r="B135" s="120"/>
      <c r="C135" s="120"/>
      <c r="D135" s="172"/>
      <c r="E135" s="191"/>
    </row>
    <row r="136" spans="1:5" ht="15.75" customHeight="1" x14ac:dyDescent="0.3">
      <c r="A136" s="224"/>
      <c r="B136" s="225" t="s">
        <v>181</v>
      </c>
      <c r="C136" s="224"/>
      <c r="D136" s="226">
        <f>D114+D118+D123+D129+D134</f>
        <v>0.16666666666666666</v>
      </c>
      <c r="E136" s="238">
        <f>SUM(E109:E134)</f>
        <v>900</v>
      </c>
    </row>
    <row r="137" spans="1:5" ht="15.75" customHeight="1" thickBot="1" x14ac:dyDescent="0.3">
      <c r="A137" s="120"/>
      <c r="B137" s="120"/>
      <c r="C137" s="120"/>
      <c r="D137" s="120"/>
      <c r="E137" s="191"/>
    </row>
    <row r="138" spans="1:5" ht="15.75" customHeight="1" x14ac:dyDescent="0.25">
      <c r="A138" s="129" t="s">
        <v>182</v>
      </c>
      <c r="B138" s="173" t="s">
        <v>183</v>
      </c>
      <c r="C138" s="159" t="s">
        <v>184</v>
      </c>
      <c r="D138" s="147">
        <f>1/6/1/3</f>
        <v>5.5555555555555552E-2</v>
      </c>
      <c r="E138" s="205">
        <v>75</v>
      </c>
    </row>
    <row r="139" spans="1:5" ht="15.75" customHeight="1" x14ac:dyDescent="0.25">
      <c r="A139" s="120"/>
      <c r="B139" s="165"/>
      <c r="C139" s="161" t="s">
        <v>185</v>
      </c>
      <c r="D139" s="148">
        <f t="shared" ref="D139:D140" si="24">1/6/1/3</f>
        <v>5.5555555555555552E-2</v>
      </c>
      <c r="E139" s="206">
        <v>50</v>
      </c>
    </row>
    <row r="140" spans="1:5" ht="15.75" customHeight="1" x14ac:dyDescent="0.25">
      <c r="A140" s="120"/>
      <c r="B140" s="165"/>
      <c r="C140" s="131" t="s">
        <v>186</v>
      </c>
      <c r="D140" s="148">
        <f t="shared" si="24"/>
        <v>5.5555555555555552E-2</v>
      </c>
      <c r="E140" s="206">
        <v>50</v>
      </c>
    </row>
    <row r="141" spans="1:5" ht="15.75" customHeight="1" thickBot="1" x14ac:dyDescent="0.3">
      <c r="A141" s="120"/>
      <c r="B141" s="157"/>
      <c r="C141" s="143" t="s">
        <v>74</v>
      </c>
      <c r="D141" s="149">
        <f>SUM(D138:D140)</f>
        <v>0.16666666666666666</v>
      </c>
      <c r="E141" s="202">
        <f t="shared" ref="E141" si="25">SUM(E138:E140)</f>
        <v>175</v>
      </c>
    </row>
    <row r="142" spans="1:5" ht="15.75" customHeight="1" x14ac:dyDescent="0.25">
      <c r="A142" s="120"/>
      <c r="B142" s="120"/>
      <c r="C142" s="120"/>
      <c r="D142" s="120"/>
      <c r="E142" s="191"/>
    </row>
    <row r="143" spans="1:5" ht="15.75" customHeight="1" x14ac:dyDescent="0.3">
      <c r="A143" s="227"/>
      <c r="B143" s="225" t="s">
        <v>187</v>
      </c>
      <c r="C143" s="227"/>
      <c r="D143" s="226">
        <f>D141</f>
        <v>0.16666666666666666</v>
      </c>
      <c r="E143" s="238">
        <f>SUM(E138:E141)</f>
        <v>350</v>
      </c>
    </row>
    <row r="144" spans="1:5" ht="15.75" customHeight="1" x14ac:dyDescent="0.25">
      <c r="A144" s="120"/>
      <c r="B144" s="129"/>
      <c r="C144" s="129"/>
      <c r="D144" s="129"/>
      <c r="E144" s="191"/>
    </row>
    <row r="145" spans="1:5" ht="21.75" customHeight="1" x14ac:dyDescent="0.3">
      <c r="A145" s="174"/>
      <c r="B145" s="175" t="s">
        <v>188</v>
      </c>
      <c r="C145" s="176"/>
      <c r="D145" s="239">
        <f>D52+D73+D93+D107+D136+D143</f>
        <v>0.99999999999999989</v>
      </c>
      <c r="E145" s="223"/>
    </row>
    <row r="146" spans="1:5" ht="15.75" customHeight="1" x14ac:dyDescent="0.25">
      <c r="A146" s="120"/>
      <c r="B146" s="120"/>
      <c r="C146" s="120"/>
      <c r="D146" s="120"/>
      <c r="E146" s="191"/>
    </row>
    <row r="147" spans="1:5" ht="15.75" customHeight="1" x14ac:dyDescent="0.25">
      <c r="A147" s="120"/>
      <c r="B147" s="120"/>
      <c r="C147" s="120"/>
      <c r="D147" s="120"/>
      <c r="E147" s="191"/>
    </row>
    <row r="148" spans="1:5" ht="15.75" customHeight="1" x14ac:dyDescent="0.25">
      <c r="A148" s="120"/>
      <c r="B148" s="120"/>
      <c r="C148" s="120"/>
      <c r="D148" s="120"/>
      <c r="E148" s="191"/>
    </row>
    <row r="149" spans="1:5" ht="15.75" customHeight="1" x14ac:dyDescent="0.25">
      <c r="A149" s="120"/>
      <c r="B149" s="120"/>
      <c r="C149" s="120"/>
      <c r="D149" s="120"/>
      <c r="E149" s="191"/>
    </row>
    <row r="150" spans="1:5" ht="15.75" customHeight="1" x14ac:dyDescent="0.25">
      <c r="A150" s="120"/>
      <c r="B150" s="120"/>
      <c r="C150" s="120"/>
      <c r="D150" s="120"/>
      <c r="E150" s="191"/>
    </row>
    <row r="151" spans="1:5" ht="15.75" customHeight="1" x14ac:dyDescent="0.25">
      <c r="A151" s="120"/>
      <c r="B151" s="120"/>
      <c r="C151" s="120"/>
      <c r="D151" s="120"/>
      <c r="E151" s="191"/>
    </row>
    <row r="152" spans="1:5" ht="15.75" customHeight="1" x14ac:dyDescent="0.25">
      <c r="A152" s="120"/>
      <c r="B152" s="120"/>
      <c r="C152" s="120"/>
      <c r="D152" s="120"/>
      <c r="E152" s="191"/>
    </row>
    <row r="153" spans="1:5" ht="15.75" customHeight="1" x14ac:dyDescent="0.25">
      <c r="A153" s="120"/>
      <c r="B153" s="120"/>
      <c r="C153" s="120"/>
      <c r="D153" s="120"/>
      <c r="E153" s="191"/>
    </row>
    <row r="154" spans="1:5" ht="15.75" customHeight="1" x14ac:dyDescent="0.25">
      <c r="A154" s="120"/>
      <c r="B154" s="120"/>
      <c r="C154" s="120"/>
      <c r="D154" s="120"/>
      <c r="E154" s="191"/>
    </row>
    <row r="155" spans="1:5" ht="15.75" customHeight="1" x14ac:dyDescent="0.25">
      <c r="A155" s="120"/>
      <c r="B155" s="120"/>
      <c r="C155" s="120"/>
      <c r="D155" s="120"/>
      <c r="E155" s="191"/>
    </row>
    <row r="156" spans="1:5" ht="15.75" customHeight="1" x14ac:dyDescent="0.25">
      <c r="A156" s="120"/>
      <c r="B156" s="120"/>
      <c r="C156" s="120"/>
      <c r="D156" s="120"/>
      <c r="E156" s="191"/>
    </row>
    <row r="157" spans="1:5" ht="15.75" customHeight="1" x14ac:dyDescent="0.25">
      <c r="A157" s="120"/>
      <c r="B157" s="120"/>
      <c r="C157" s="120"/>
      <c r="D157" s="120"/>
      <c r="E157" s="191"/>
    </row>
    <row r="158" spans="1:5" ht="15.75" customHeight="1" x14ac:dyDescent="0.25">
      <c r="A158" s="120"/>
      <c r="B158" s="120"/>
      <c r="C158" s="120"/>
      <c r="D158" s="120"/>
      <c r="E158" s="191"/>
    </row>
    <row r="159" spans="1:5" ht="15.75" customHeight="1" x14ac:dyDescent="0.25">
      <c r="A159" s="120"/>
      <c r="B159" s="120"/>
      <c r="C159" s="120"/>
      <c r="D159" s="120"/>
      <c r="E159" s="191"/>
    </row>
    <row r="160" spans="1:5" ht="15.75" customHeight="1" x14ac:dyDescent="0.25">
      <c r="A160" s="120"/>
      <c r="B160" s="120"/>
      <c r="C160" s="120"/>
      <c r="D160" s="120"/>
      <c r="E160" s="191"/>
    </row>
    <row r="161" spans="1:5" ht="15.75" customHeight="1" x14ac:dyDescent="0.25">
      <c r="A161" s="120"/>
      <c r="B161" s="120"/>
      <c r="C161" s="120"/>
      <c r="D161" s="120"/>
      <c r="E161" s="191"/>
    </row>
    <row r="162" spans="1:5" ht="15.75" customHeight="1" x14ac:dyDescent="0.25">
      <c r="A162" s="120"/>
      <c r="B162" s="120"/>
      <c r="C162" s="120"/>
      <c r="D162" s="120"/>
      <c r="E162" s="191"/>
    </row>
    <row r="163" spans="1:5" ht="15.75" customHeight="1" x14ac:dyDescent="0.25">
      <c r="A163" s="120"/>
      <c r="B163" s="120"/>
      <c r="C163" s="120"/>
      <c r="D163" s="120"/>
      <c r="E163" s="191"/>
    </row>
    <row r="164" spans="1:5" ht="15.75" customHeight="1" x14ac:dyDescent="0.25">
      <c r="A164" s="120"/>
      <c r="B164" s="120"/>
      <c r="C164" s="120"/>
      <c r="D164" s="120"/>
      <c r="E164" s="191"/>
    </row>
    <row r="165" spans="1:5" ht="15.75" customHeight="1" x14ac:dyDescent="0.25">
      <c r="A165" s="120"/>
      <c r="B165" s="120"/>
      <c r="C165" s="120"/>
      <c r="D165" s="120"/>
      <c r="E165" s="191"/>
    </row>
    <row r="166" spans="1:5" ht="15.75" customHeight="1" x14ac:dyDescent="0.25">
      <c r="A166" s="120"/>
      <c r="B166" s="120"/>
      <c r="C166" s="120"/>
      <c r="D166" s="120"/>
      <c r="E166" s="191"/>
    </row>
    <row r="167" spans="1:5" ht="15.75" customHeight="1" x14ac:dyDescent="0.25">
      <c r="A167" s="120"/>
      <c r="B167" s="120"/>
      <c r="C167" s="120"/>
      <c r="D167" s="120"/>
      <c r="E167" s="191"/>
    </row>
    <row r="168" spans="1:5" ht="15.75" customHeight="1" x14ac:dyDescent="0.25">
      <c r="A168" s="120"/>
      <c r="B168" s="120"/>
      <c r="C168" s="120"/>
      <c r="D168" s="120"/>
      <c r="E168" s="191"/>
    </row>
    <row r="169" spans="1:5" ht="15.75" customHeight="1" x14ac:dyDescent="0.25">
      <c r="A169" s="120"/>
      <c r="B169" s="120"/>
      <c r="C169" s="120"/>
      <c r="D169" s="120"/>
      <c r="E169" s="191"/>
    </row>
    <row r="170" spans="1:5" ht="15.75" customHeight="1" x14ac:dyDescent="0.25">
      <c r="A170" s="120"/>
      <c r="B170" s="120"/>
      <c r="C170" s="120"/>
      <c r="D170" s="120"/>
      <c r="E170" s="191"/>
    </row>
    <row r="171" spans="1:5" ht="15.75" customHeight="1" x14ac:dyDescent="0.25">
      <c r="A171" s="120"/>
      <c r="B171" s="120"/>
      <c r="C171" s="120"/>
      <c r="D171" s="120"/>
      <c r="E171" s="191"/>
    </row>
    <row r="172" spans="1:5" ht="15.75" customHeight="1" x14ac:dyDescent="0.25">
      <c r="A172" s="120"/>
      <c r="B172" s="120"/>
      <c r="C172" s="120"/>
      <c r="D172" s="120"/>
      <c r="E172" s="191"/>
    </row>
    <row r="173" spans="1:5" ht="15.75" customHeight="1" x14ac:dyDescent="0.25">
      <c r="A173" s="120"/>
      <c r="B173" s="120"/>
      <c r="C173" s="120"/>
      <c r="D173" s="120"/>
      <c r="E173" s="191"/>
    </row>
    <row r="174" spans="1:5" ht="15.75" customHeight="1" x14ac:dyDescent="0.25">
      <c r="A174" s="120"/>
      <c r="B174" s="120"/>
      <c r="C174" s="120"/>
      <c r="D174" s="120"/>
      <c r="E174" s="191"/>
    </row>
    <row r="175" spans="1:5" ht="15.75" customHeight="1" x14ac:dyDescent="0.25">
      <c r="A175" s="120"/>
      <c r="B175" s="120"/>
      <c r="C175" s="120"/>
      <c r="D175" s="120"/>
      <c r="E175" s="191"/>
    </row>
    <row r="176" spans="1:5" ht="15.75" customHeight="1" x14ac:dyDescent="0.25">
      <c r="A176" s="120"/>
      <c r="B176" s="120"/>
      <c r="C176" s="120"/>
      <c r="D176" s="120"/>
      <c r="E176" s="191"/>
    </row>
    <row r="177" spans="1:5" ht="15.75" customHeight="1" x14ac:dyDescent="0.25">
      <c r="A177" s="120"/>
      <c r="B177" s="120"/>
      <c r="C177" s="120"/>
      <c r="D177" s="120"/>
      <c r="E177" s="191"/>
    </row>
    <row r="178" spans="1:5" ht="15.75" customHeight="1" x14ac:dyDescent="0.25">
      <c r="A178" s="120"/>
      <c r="B178" s="120"/>
      <c r="C178" s="120"/>
      <c r="D178" s="120"/>
      <c r="E178" s="191"/>
    </row>
    <row r="179" spans="1:5" ht="15.75" customHeight="1" x14ac:dyDescent="0.25">
      <c r="A179" s="120"/>
      <c r="B179" s="120"/>
      <c r="C179" s="120"/>
      <c r="D179" s="120"/>
      <c r="E179" s="191"/>
    </row>
    <row r="180" spans="1:5" ht="15.75" customHeight="1" x14ac:dyDescent="0.25">
      <c r="A180" s="120"/>
      <c r="B180" s="120"/>
      <c r="C180" s="120"/>
      <c r="D180" s="120"/>
      <c r="E180" s="191"/>
    </row>
    <row r="181" spans="1:5" ht="15.75" customHeight="1" x14ac:dyDescent="0.25">
      <c r="A181" s="120"/>
      <c r="B181" s="120"/>
      <c r="C181" s="120"/>
      <c r="D181" s="120"/>
      <c r="E181" s="191"/>
    </row>
    <row r="182" spans="1:5" ht="15.75" customHeight="1" x14ac:dyDescent="0.25">
      <c r="A182" s="120"/>
      <c r="B182" s="120"/>
      <c r="C182" s="120"/>
      <c r="D182" s="120"/>
      <c r="E182" s="191"/>
    </row>
    <row r="183" spans="1:5" ht="15.75" customHeight="1" x14ac:dyDescent="0.25">
      <c r="A183" s="120"/>
      <c r="B183" s="120"/>
      <c r="C183" s="120"/>
      <c r="D183" s="120"/>
      <c r="E183" s="191"/>
    </row>
    <row r="184" spans="1:5" ht="15.75" customHeight="1" x14ac:dyDescent="0.25">
      <c r="A184" s="120"/>
      <c r="B184" s="120"/>
      <c r="C184" s="120"/>
      <c r="D184" s="120"/>
      <c r="E184" s="191"/>
    </row>
    <row r="185" spans="1:5" ht="15.75" customHeight="1" x14ac:dyDescent="0.25">
      <c r="A185" s="120"/>
      <c r="B185" s="120"/>
      <c r="C185" s="120"/>
      <c r="D185" s="120"/>
      <c r="E185" s="191"/>
    </row>
    <row r="186" spans="1:5" ht="15.75" customHeight="1" x14ac:dyDescent="0.25">
      <c r="A186" s="120"/>
      <c r="B186" s="120"/>
      <c r="C186" s="120"/>
      <c r="D186" s="120"/>
      <c r="E186" s="191"/>
    </row>
    <row r="187" spans="1:5" ht="15.75" customHeight="1" x14ac:dyDescent="0.25">
      <c r="A187" s="120"/>
      <c r="B187" s="120"/>
      <c r="C187" s="120"/>
      <c r="D187" s="120"/>
      <c r="E187" s="191"/>
    </row>
    <row r="188" spans="1:5" ht="15.75" customHeight="1" x14ac:dyDescent="0.25">
      <c r="A188" s="120"/>
      <c r="B188" s="120"/>
      <c r="C188" s="120"/>
      <c r="D188" s="120"/>
      <c r="E188" s="191"/>
    </row>
    <row r="189" spans="1:5" ht="15.75" customHeight="1" x14ac:dyDescent="0.25">
      <c r="A189" s="120"/>
      <c r="B189" s="120"/>
      <c r="C189" s="120"/>
      <c r="D189" s="120"/>
      <c r="E189" s="191"/>
    </row>
    <row r="190" spans="1:5" ht="15.75" customHeight="1" x14ac:dyDescent="0.25">
      <c r="A190" s="120"/>
      <c r="B190" s="120"/>
      <c r="C190" s="120"/>
      <c r="D190" s="120"/>
      <c r="E190" s="191"/>
    </row>
    <row r="191" spans="1:5" ht="15.75" customHeight="1" x14ac:dyDescent="0.25">
      <c r="A191" s="120"/>
      <c r="B191" s="120"/>
      <c r="C191" s="120"/>
      <c r="D191" s="120"/>
      <c r="E191" s="191"/>
    </row>
    <row r="192" spans="1:5" ht="15.75" customHeight="1" x14ac:dyDescent="0.25">
      <c r="A192" s="120"/>
      <c r="B192" s="120"/>
      <c r="C192" s="120"/>
      <c r="D192" s="120"/>
      <c r="E192" s="191"/>
    </row>
    <row r="193" spans="1:5" ht="15.75" customHeight="1" x14ac:dyDescent="0.25">
      <c r="A193" s="120"/>
      <c r="B193" s="120"/>
      <c r="C193" s="120"/>
      <c r="D193" s="120"/>
      <c r="E193" s="191"/>
    </row>
    <row r="194" spans="1:5" ht="15.75" customHeight="1" x14ac:dyDescent="0.25">
      <c r="A194" s="120"/>
      <c r="B194" s="120"/>
      <c r="C194" s="120"/>
      <c r="D194" s="120"/>
      <c r="E194" s="191"/>
    </row>
    <row r="195" spans="1:5" ht="15.75" customHeight="1" x14ac:dyDescent="0.25">
      <c r="A195" s="120"/>
      <c r="B195" s="120"/>
      <c r="C195" s="120"/>
      <c r="D195" s="120"/>
      <c r="E195" s="191"/>
    </row>
    <row r="196" spans="1:5" ht="15.75" customHeight="1" x14ac:dyDescent="0.25">
      <c r="A196" s="120"/>
      <c r="B196" s="120"/>
      <c r="C196" s="120"/>
      <c r="D196" s="120"/>
      <c r="E196" s="191"/>
    </row>
    <row r="197" spans="1:5" ht="15.75" customHeight="1" x14ac:dyDescent="0.25">
      <c r="A197" s="120"/>
      <c r="B197" s="120"/>
      <c r="C197" s="120"/>
      <c r="D197" s="120"/>
      <c r="E197" s="191"/>
    </row>
    <row r="198" spans="1:5" ht="15.75" customHeight="1" x14ac:dyDescent="0.25">
      <c r="A198" s="120"/>
      <c r="B198" s="120"/>
      <c r="C198" s="120"/>
      <c r="D198" s="120"/>
      <c r="E198" s="191"/>
    </row>
    <row r="199" spans="1:5" ht="15.75" customHeight="1" x14ac:dyDescent="0.25">
      <c r="A199" s="120"/>
      <c r="B199" s="120"/>
      <c r="C199" s="120"/>
      <c r="D199" s="120"/>
      <c r="E199" s="191"/>
    </row>
    <row r="200" spans="1:5" ht="15.75" customHeight="1" x14ac:dyDescent="0.25">
      <c r="A200" s="120"/>
      <c r="B200" s="120"/>
      <c r="C200" s="120"/>
      <c r="D200" s="120"/>
      <c r="E200" s="191"/>
    </row>
    <row r="201" spans="1:5" ht="15.75" customHeight="1" x14ac:dyDescent="0.25">
      <c r="A201" s="120"/>
      <c r="B201" s="120"/>
      <c r="C201" s="120"/>
      <c r="D201" s="120"/>
      <c r="E201" s="191"/>
    </row>
    <row r="202" spans="1:5" ht="15.75" customHeight="1" x14ac:dyDescent="0.25">
      <c r="A202" s="120"/>
      <c r="B202" s="120"/>
      <c r="C202" s="120"/>
      <c r="D202" s="120"/>
      <c r="E202" s="191"/>
    </row>
    <row r="203" spans="1:5" ht="15.75" customHeight="1" x14ac:dyDescent="0.25">
      <c r="A203" s="120"/>
      <c r="B203" s="120"/>
      <c r="C203" s="120"/>
      <c r="D203" s="120"/>
      <c r="E203" s="191"/>
    </row>
    <row r="204" spans="1:5" ht="15.75" customHeight="1" x14ac:dyDescent="0.25">
      <c r="A204" s="120"/>
      <c r="B204" s="120"/>
      <c r="C204" s="120"/>
      <c r="D204" s="120"/>
      <c r="E204" s="191"/>
    </row>
    <row r="205" spans="1:5" ht="15.75" customHeight="1" x14ac:dyDescent="0.25">
      <c r="A205" s="120"/>
      <c r="B205" s="120"/>
      <c r="C205" s="120"/>
      <c r="D205" s="120"/>
      <c r="E205" s="191"/>
    </row>
    <row r="206" spans="1:5" ht="15.75" customHeight="1" x14ac:dyDescent="0.25">
      <c r="A206" s="120"/>
      <c r="B206" s="120"/>
      <c r="C206" s="120"/>
      <c r="D206" s="120"/>
      <c r="E206" s="191"/>
    </row>
    <row r="207" spans="1:5" ht="15.75" customHeight="1" x14ac:dyDescent="0.25">
      <c r="A207" s="120"/>
      <c r="B207" s="120"/>
      <c r="C207" s="120"/>
      <c r="D207" s="120"/>
      <c r="E207" s="191"/>
    </row>
    <row r="208" spans="1:5" ht="15.75" customHeight="1" x14ac:dyDescent="0.25">
      <c r="A208" s="120"/>
      <c r="B208" s="120"/>
      <c r="C208" s="120"/>
      <c r="D208" s="120"/>
      <c r="E208" s="191"/>
    </row>
    <row r="209" spans="1:5" ht="15.75" customHeight="1" x14ac:dyDescent="0.25">
      <c r="A209" s="120"/>
      <c r="B209" s="120"/>
      <c r="C209" s="120"/>
      <c r="D209" s="120"/>
      <c r="E209" s="191"/>
    </row>
    <row r="210" spans="1:5" ht="15.75" customHeight="1" x14ac:dyDescent="0.25">
      <c r="A210" s="120"/>
      <c r="B210" s="120"/>
      <c r="C210" s="120"/>
      <c r="D210" s="120"/>
      <c r="E210" s="191"/>
    </row>
    <row r="211" spans="1:5" ht="15.75" customHeight="1" x14ac:dyDescent="0.25">
      <c r="A211" s="120"/>
      <c r="B211" s="120"/>
      <c r="C211" s="120"/>
      <c r="D211" s="120"/>
      <c r="E211" s="191"/>
    </row>
    <row r="212" spans="1:5" ht="15.75" customHeight="1" x14ac:dyDescent="0.25">
      <c r="A212" s="120"/>
      <c r="B212" s="120"/>
      <c r="C212" s="120"/>
      <c r="D212" s="120"/>
      <c r="E212" s="191"/>
    </row>
    <row r="213" spans="1:5" ht="15.75" customHeight="1" x14ac:dyDescent="0.25">
      <c r="A213" s="120"/>
      <c r="B213" s="120"/>
      <c r="C213" s="120"/>
      <c r="D213" s="120"/>
      <c r="E213" s="191"/>
    </row>
    <row r="214" spans="1:5" ht="15.75" customHeight="1" x14ac:dyDescent="0.25">
      <c r="A214" s="120"/>
      <c r="B214" s="120"/>
      <c r="C214" s="120"/>
      <c r="D214" s="120"/>
      <c r="E214" s="191"/>
    </row>
    <row r="215" spans="1:5" ht="15.75" customHeight="1" x14ac:dyDescent="0.25">
      <c r="A215" s="120"/>
      <c r="B215" s="120"/>
      <c r="C215" s="120"/>
      <c r="D215" s="120"/>
      <c r="E215" s="191"/>
    </row>
    <row r="216" spans="1:5" ht="15.75" customHeight="1" x14ac:dyDescent="0.25">
      <c r="A216" s="120"/>
      <c r="B216" s="120"/>
      <c r="C216" s="120"/>
      <c r="D216" s="120"/>
      <c r="E216" s="191"/>
    </row>
    <row r="217" spans="1:5" ht="15.75" customHeight="1" x14ac:dyDescent="0.25">
      <c r="A217" s="120"/>
      <c r="B217" s="120"/>
      <c r="C217" s="120"/>
      <c r="D217" s="120"/>
      <c r="E217" s="191"/>
    </row>
    <row r="218" spans="1:5" ht="15.75" customHeight="1" x14ac:dyDescent="0.25">
      <c r="A218" s="120"/>
      <c r="B218" s="120"/>
      <c r="C218" s="120"/>
      <c r="D218" s="120"/>
      <c r="E218" s="191"/>
    </row>
    <row r="219" spans="1:5" ht="15.75" customHeight="1" x14ac:dyDescent="0.25">
      <c r="A219" s="120"/>
      <c r="B219" s="120"/>
      <c r="C219" s="120"/>
      <c r="D219" s="120"/>
      <c r="E219" s="191"/>
    </row>
    <row r="220" spans="1:5" ht="15.75" customHeight="1" x14ac:dyDescent="0.25">
      <c r="A220" s="120"/>
      <c r="B220" s="120"/>
      <c r="C220" s="120"/>
      <c r="D220" s="120"/>
      <c r="E220" s="191"/>
    </row>
    <row r="221" spans="1:5" ht="15.75" customHeight="1" x14ac:dyDescent="0.25">
      <c r="A221" s="120"/>
      <c r="B221" s="120"/>
      <c r="C221" s="120"/>
      <c r="D221" s="120"/>
      <c r="E221" s="191"/>
    </row>
    <row r="222" spans="1:5" ht="15.75" customHeight="1" x14ac:dyDescent="0.25">
      <c r="A222" s="120"/>
      <c r="B222" s="120"/>
      <c r="C222" s="120"/>
      <c r="D222" s="120"/>
      <c r="E222" s="191"/>
    </row>
    <row r="223" spans="1:5" ht="15.75" customHeight="1" x14ac:dyDescent="0.25">
      <c r="A223" s="120"/>
      <c r="B223" s="120"/>
      <c r="C223" s="120"/>
      <c r="D223" s="120"/>
      <c r="E223" s="191"/>
    </row>
    <row r="224" spans="1:5" ht="15.75" customHeight="1" x14ac:dyDescent="0.25">
      <c r="A224" s="120"/>
      <c r="B224" s="120"/>
      <c r="C224" s="120"/>
      <c r="D224" s="120"/>
      <c r="E224" s="191"/>
    </row>
    <row r="225" spans="1:5" ht="15.75" customHeight="1" x14ac:dyDescent="0.25">
      <c r="A225" s="120"/>
      <c r="B225" s="120"/>
      <c r="C225" s="120"/>
      <c r="D225" s="120"/>
      <c r="E225" s="191"/>
    </row>
    <row r="226" spans="1:5" ht="15.75" customHeight="1" x14ac:dyDescent="0.25">
      <c r="A226" s="120"/>
      <c r="B226" s="120"/>
      <c r="C226" s="120"/>
      <c r="D226" s="120"/>
      <c r="E226" s="191"/>
    </row>
    <row r="227" spans="1:5" ht="15.75" customHeight="1" x14ac:dyDescent="0.25">
      <c r="A227" s="120"/>
      <c r="B227" s="120"/>
      <c r="C227" s="120"/>
      <c r="D227" s="120"/>
      <c r="E227" s="191"/>
    </row>
    <row r="228" spans="1:5" ht="15.75" customHeight="1" x14ac:dyDescent="0.25">
      <c r="A228" s="120"/>
      <c r="B228" s="120"/>
      <c r="C228" s="120"/>
      <c r="D228" s="120"/>
      <c r="E228" s="191"/>
    </row>
    <row r="229" spans="1:5" ht="15.75" customHeight="1" x14ac:dyDescent="0.25">
      <c r="A229" s="120"/>
      <c r="B229" s="120"/>
      <c r="C229" s="120"/>
      <c r="D229" s="120"/>
      <c r="E229" s="191"/>
    </row>
    <row r="230" spans="1:5" ht="15.75" customHeight="1" x14ac:dyDescent="0.25">
      <c r="A230" s="120"/>
      <c r="B230" s="120"/>
      <c r="C230" s="120"/>
      <c r="D230" s="120"/>
      <c r="E230" s="191"/>
    </row>
    <row r="231" spans="1:5" ht="15.75" customHeight="1" x14ac:dyDescent="0.25">
      <c r="A231" s="120"/>
      <c r="B231" s="120"/>
      <c r="C231" s="120"/>
      <c r="D231" s="120"/>
      <c r="E231" s="191"/>
    </row>
    <row r="232" spans="1:5" ht="15.75" customHeight="1" x14ac:dyDescent="0.25">
      <c r="A232" s="120"/>
      <c r="B232" s="120"/>
      <c r="C232" s="120"/>
      <c r="D232" s="120"/>
      <c r="E232" s="191"/>
    </row>
    <row r="233" spans="1:5" ht="15.75" customHeight="1" x14ac:dyDescent="0.25">
      <c r="A233" s="120"/>
      <c r="B233" s="120"/>
      <c r="C233" s="120"/>
      <c r="D233" s="120"/>
      <c r="E233" s="191"/>
    </row>
    <row r="234" spans="1:5" ht="15.75" customHeight="1" x14ac:dyDescent="0.25">
      <c r="A234" s="120"/>
      <c r="B234" s="120"/>
      <c r="C234" s="120"/>
      <c r="D234" s="120"/>
      <c r="E234" s="191"/>
    </row>
    <row r="235" spans="1:5" ht="15.75" customHeight="1" x14ac:dyDescent="0.25">
      <c r="A235" s="120"/>
      <c r="B235" s="120"/>
      <c r="C235" s="120"/>
      <c r="D235" s="120"/>
      <c r="E235" s="191"/>
    </row>
    <row r="236" spans="1:5" ht="15.75" customHeight="1" x14ac:dyDescent="0.25">
      <c r="A236" s="120"/>
      <c r="B236" s="120"/>
      <c r="C236" s="120"/>
      <c r="D236" s="120"/>
      <c r="E236" s="191"/>
    </row>
    <row r="237" spans="1:5" ht="15.75" customHeight="1" x14ac:dyDescent="0.25">
      <c r="A237" s="120"/>
      <c r="B237" s="120"/>
      <c r="C237" s="120"/>
      <c r="D237" s="120"/>
      <c r="E237" s="191"/>
    </row>
    <row r="238" spans="1:5" ht="15.75" customHeight="1" x14ac:dyDescent="0.25">
      <c r="A238" s="120"/>
      <c r="B238" s="120"/>
      <c r="C238" s="120"/>
      <c r="D238" s="120"/>
      <c r="E238" s="191"/>
    </row>
    <row r="239" spans="1:5" ht="15.75" customHeight="1" x14ac:dyDescent="0.25">
      <c r="A239" s="120"/>
      <c r="B239" s="120"/>
      <c r="C239" s="120"/>
      <c r="D239" s="120"/>
      <c r="E239" s="191"/>
    </row>
    <row r="240" spans="1:5" ht="15.75" customHeight="1" x14ac:dyDescent="0.25">
      <c r="A240" s="120"/>
      <c r="B240" s="120"/>
      <c r="C240" s="120"/>
      <c r="D240" s="120"/>
      <c r="E240" s="191"/>
    </row>
    <row r="241" spans="1:5" ht="15.75" customHeight="1" x14ac:dyDescent="0.25">
      <c r="A241" s="120"/>
      <c r="B241" s="120"/>
      <c r="C241" s="120"/>
      <c r="D241" s="120"/>
      <c r="E241" s="191"/>
    </row>
    <row r="242" spans="1:5" ht="15.75" customHeight="1" x14ac:dyDescent="0.25">
      <c r="A242" s="120"/>
      <c r="B242" s="120"/>
      <c r="C242" s="120"/>
      <c r="D242" s="120"/>
      <c r="E242" s="191"/>
    </row>
    <row r="243" spans="1:5" ht="15.75" customHeight="1" x14ac:dyDescent="0.25">
      <c r="A243" s="120"/>
      <c r="B243" s="120"/>
      <c r="C243" s="120"/>
      <c r="D243" s="120"/>
      <c r="E243" s="191"/>
    </row>
    <row r="244" spans="1:5" ht="15.75" customHeight="1" x14ac:dyDescent="0.25">
      <c r="A244" s="120"/>
      <c r="B244" s="120"/>
      <c r="C244" s="120"/>
      <c r="D244" s="120"/>
      <c r="E244" s="191"/>
    </row>
    <row r="245" spans="1:5" ht="15.75" customHeight="1" x14ac:dyDescent="0.25">
      <c r="A245" s="120"/>
      <c r="B245" s="120"/>
      <c r="C245" s="120"/>
      <c r="D245" s="120"/>
      <c r="E245" s="191"/>
    </row>
    <row r="246" spans="1:5" ht="15.75" customHeight="1" x14ac:dyDescent="0.25">
      <c r="A246" s="120"/>
      <c r="B246" s="120"/>
      <c r="C246" s="120"/>
      <c r="D246" s="120"/>
      <c r="E246" s="191"/>
    </row>
    <row r="247" spans="1:5" ht="15.75" customHeight="1" x14ac:dyDescent="0.25">
      <c r="A247" s="120"/>
      <c r="B247" s="120"/>
      <c r="C247" s="120"/>
      <c r="D247" s="120"/>
      <c r="E247" s="191"/>
    </row>
    <row r="248" spans="1:5" ht="15.75" customHeight="1" x14ac:dyDescent="0.25">
      <c r="A248" s="120"/>
      <c r="B248" s="120"/>
      <c r="C248" s="120"/>
      <c r="D248" s="120"/>
      <c r="E248" s="191"/>
    </row>
    <row r="249" spans="1:5" ht="15.75" customHeight="1" x14ac:dyDescent="0.25">
      <c r="A249" s="120"/>
      <c r="B249" s="120"/>
      <c r="C249" s="120"/>
      <c r="D249" s="120"/>
      <c r="E249" s="191"/>
    </row>
    <row r="250" spans="1:5" ht="15.75" customHeight="1" x14ac:dyDescent="0.25">
      <c r="A250" s="120"/>
      <c r="B250" s="120"/>
      <c r="C250" s="120"/>
      <c r="D250" s="120"/>
      <c r="E250" s="191"/>
    </row>
    <row r="251" spans="1:5" ht="15.75" customHeight="1" x14ac:dyDescent="0.25">
      <c r="A251" s="120"/>
      <c r="B251" s="120"/>
      <c r="C251" s="120"/>
      <c r="D251" s="120"/>
      <c r="E251" s="191"/>
    </row>
    <row r="252" spans="1:5" ht="15.75" customHeight="1" x14ac:dyDescent="0.25">
      <c r="A252" s="120"/>
      <c r="B252" s="120"/>
      <c r="C252" s="120"/>
      <c r="D252" s="120"/>
      <c r="E252" s="191"/>
    </row>
    <row r="253" spans="1:5" ht="15.75" customHeight="1" x14ac:dyDescent="0.25">
      <c r="A253" s="120"/>
      <c r="B253" s="120"/>
      <c r="C253" s="120"/>
      <c r="D253" s="120"/>
      <c r="E253" s="191"/>
    </row>
    <row r="254" spans="1:5" ht="15.75" customHeight="1" x14ac:dyDescent="0.25">
      <c r="A254" s="120"/>
      <c r="B254" s="120"/>
      <c r="C254" s="120"/>
      <c r="D254" s="120"/>
      <c r="E254" s="191"/>
    </row>
    <row r="255" spans="1:5" ht="15.75" customHeight="1" x14ac:dyDescent="0.25">
      <c r="A255" s="120"/>
      <c r="B255" s="120"/>
      <c r="C255" s="120"/>
      <c r="D255" s="120"/>
      <c r="E255" s="191"/>
    </row>
    <row r="256" spans="1:5" ht="15.75" customHeight="1" x14ac:dyDescent="0.25">
      <c r="A256" s="120"/>
      <c r="B256" s="120"/>
      <c r="C256" s="120"/>
      <c r="D256" s="120"/>
      <c r="E256" s="191"/>
    </row>
    <row r="257" spans="1:5" ht="15.75" customHeight="1" x14ac:dyDescent="0.25">
      <c r="A257" s="120"/>
      <c r="B257" s="120"/>
      <c r="C257" s="120"/>
      <c r="D257" s="120"/>
      <c r="E257" s="191"/>
    </row>
    <row r="258" spans="1:5" ht="15.75" customHeight="1" x14ac:dyDescent="0.25">
      <c r="A258" s="120"/>
      <c r="B258" s="120"/>
      <c r="C258" s="120"/>
      <c r="D258" s="120"/>
      <c r="E258" s="191"/>
    </row>
    <row r="259" spans="1:5" ht="15.75" customHeight="1" x14ac:dyDescent="0.25">
      <c r="A259" s="120"/>
      <c r="B259" s="120"/>
      <c r="C259" s="120"/>
      <c r="D259" s="120"/>
      <c r="E259" s="191"/>
    </row>
    <row r="260" spans="1:5" ht="15.75" customHeight="1" x14ac:dyDescent="0.25">
      <c r="A260" s="120"/>
      <c r="B260" s="120"/>
      <c r="C260" s="120"/>
      <c r="D260" s="120"/>
      <c r="E260" s="191"/>
    </row>
    <row r="261" spans="1:5" ht="15.75" customHeight="1" x14ac:dyDescent="0.25">
      <c r="A261" s="120"/>
      <c r="B261" s="120"/>
      <c r="C261" s="120"/>
      <c r="D261" s="120"/>
      <c r="E261" s="191"/>
    </row>
    <row r="262" spans="1:5" ht="15.75" customHeight="1" x14ac:dyDescent="0.25">
      <c r="A262" s="120"/>
      <c r="B262" s="120"/>
      <c r="C262" s="120"/>
      <c r="D262" s="120"/>
      <c r="E262" s="191"/>
    </row>
    <row r="263" spans="1:5" ht="15.75" customHeight="1" x14ac:dyDescent="0.25">
      <c r="A263" s="120"/>
      <c r="B263" s="120"/>
      <c r="C263" s="120"/>
      <c r="D263" s="120"/>
      <c r="E263" s="191"/>
    </row>
    <row r="264" spans="1:5" ht="15.75" customHeight="1" x14ac:dyDescent="0.25">
      <c r="A264" s="120"/>
      <c r="B264" s="120"/>
      <c r="C264" s="120"/>
      <c r="D264" s="120"/>
      <c r="E264" s="191"/>
    </row>
    <row r="265" spans="1:5" ht="15.75" customHeight="1" x14ac:dyDescent="0.25">
      <c r="A265" s="120"/>
      <c r="B265" s="120"/>
      <c r="C265" s="120"/>
      <c r="D265" s="120"/>
      <c r="E265" s="191"/>
    </row>
    <row r="266" spans="1:5" ht="15.75" customHeight="1" x14ac:dyDescent="0.25">
      <c r="A266" s="120"/>
      <c r="B266" s="120"/>
      <c r="C266" s="120"/>
      <c r="D266" s="120"/>
      <c r="E266" s="191"/>
    </row>
    <row r="267" spans="1:5" ht="15.75" customHeight="1" x14ac:dyDescent="0.25">
      <c r="A267" s="120"/>
      <c r="B267" s="120"/>
      <c r="C267" s="120"/>
      <c r="D267" s="120"/>
      <c r="E267" s="191"/>
    </row>
    <row r="268" spans="1:5" ht="15.75" customHeight="1" x14ac:dyDescent="0.25">
      <c r="A268" s="120"/>
      <c r="B268" s="120"/>
      <c r="C268" s="120"/>
      <c r="D268" s="120"/>
      <c r="E268" s="191"/>
    </row>
    <row r="269" spans="1:5" ht="15.75" customHeight="1" x14ac:dyDescent="0.25">
      <c r="A269" s="120"/>
      <c r="B269" s="120"/>
      <c r="C269" s="120"/>
      <c r="D269" s="120"/>
      <c r="E269" s="191"/>
    </row>
    <row r="270" spans="1:5" ht="15.75" customHeight="1" x14ac:dyDescent="0.25">
      <c r="A270" s="120"/>
      <c r="B270" s="120"/>
      <c r="C270" s="120"/>
      <c r="D270" s="120"/>
      <c r="E270" s="191"/>
    </row>
    <row r="271" spans="1:5" ht="15.75" customHeight="1" x14ac:dyDescent="0.25">
      <c r="A271" s="120"/>
      <c r="B271" s="120"/>
      <c r="C271" s="120"/>
      <c r="D271" s="120"/>
      <c r="E271" s="191"/>
    </row>
    <row r="272" spans="1:5" ht="15.75" customHeight="1" x14ac:dyDescent="0.25">
      <c r="A272" s="120"/>
      <c r="B272" s="120"/>
      <c r="C272" s="120"/>
      <c r="D272" s="120"/>
      <c r="E272" s="191"/>
    </row>
    <row r="273" spans="1:5" ht="15.75" customHeight="1" x14ac:dyDescent="0.25">
      <c r="A273" s="120"/>
      <c r="B273" s="120"/>
      <c r="C273" s="120"/>
      <c r="D273" s="120"/>
      <c r="E273" s="191"/>
    </row>
    <row r="274" spans="1:5" ht="15.75" customHeight="1" x14ac:dyDescent="0.25">
      <c r="A274" s="120"/>
      <c r="B274" s="120"/>
      <c r="C274" s="120"/>
      <c r="D274" s="120"/>
      <c r="E274" s="191"/>
    </row>
    <row r="275" spans="1:5" ht="15.75" customHeight="1" x14ac:dyDescent="0.25">
      <c r="A275" s="120"/>
      <c r="B275" s="120"/>
      <c r="C275" s="120"/>
      <c r="D275" s="120"/>
      <c r="E275" s="191"/>
    </row>
    <row r="276" spans="1:5" ht="15.75" customHeight="1" x14ac:dyDescent="0.25">
      <c r="A276" s="120"/>
      <c r="B276" s="120"/>
      <c r="C276" s="120"/>
      <c r="D276" s="120"/>
      <c r="E276" s="191"/>
    </row>
    <row r="277" spans="1:5" ht="15.75" customHeight="1" x14ac:dyDescent="0.25">
      <c r="A277" s="120"/>
      <c r="B277" s="120"/>
      <c r="C277" s="120"/>
      <c r="D277" s="120"/>
      <c r="E277" s="191"/>
    </row>
    <row r="278" spans="1:5" ht="15.75" customHeight="1" x14ac:dyDescent="0.25">
      <c r="A278" s="120"/>
      <c r="B278" s="120"/>
      <c r="C278" s="120"/>
      <c r="D278" s="120"/>
      <c r="E278" s="191"/>
    </row>
    <row r="279" spans="1:5" ht="15.75" customHeight="1" x14ac:dyDescent="0.25">
      <c r="A279" s="120"/>
      <c r="B279" s="120"/>
      <c r="C279" s="120"/>
      <c r="D279" s="120"/>
      <c r="E279" s="191"/>
    </row>
    <row r="280" spans="1:5" ht="15.75" customHeight="1" x14ac:dyDescent="0.25">
      <c r="A280" s="120"/>
      <c r="B280" s="120"/>
      <c r="C280" s="120"/>
      <c r="D280" s="120"/>
      <c r="E280" s="191"/>
    </row>
    <row r="281" spans="1:5" ht="15.75" customHeight="1" x14ac:dyDescent="0.25">
      <c r="A281" s="120"/>
      <c r="B281" s="120"/>
      <c r="C281" s="120"/>
      <c r="D281" s="120"/>
      <c r="E281" s="191"/>
    </row>
    <row r="282" spans="1:5" ht="15.75" customHeight="1" x14ac:dyDescent="0.25">
      <c r="A282" s="120"/>
      <c r="B282" s="120"/>
      <c r="C282" s="120"/>
      <c r="D282" s="120"/>
      <c r="E282" s="191"/>
    </row>
    <row r="283" spans="1:5" ht="15.75" customHeight="1" x14ac:dyDescent="0.25">
      <c r="A283" s="120"/>
      <c r="B283" s="120"/>
      <c r="C283" s="120"/>
      <c r="D283" s="120"/>
      <c r="E283" s="191"/>
    </row>
    <row r="284" spans="1:5" ht="15.75" customHeight="1" x14ac:dyDescent="0.25">
      <c r="A284" s="120"/>
      <c r="B284" s="120"/>
      <c r="C284" s="120"/>
      <c r="D284" s="120"/>
      <c r="E284" s="191"/>
    </row>
    <row r="285" spans="1:5" ht="15.75" customHeight="1" x14ac:dyDescent="0.25">
      <c r="A285" s="120"/>
      <c r="B285" s="120"/>
      <c r="C285" s="120"/>
      <c r="D285" s="120"/>
      <c r="E285" s="191"/>
    </row>
    <row r="286" spans="1:5" ht="15.75" customHeight="1" x14ac:dyDescent="0.25">
      <c r="A286" s="120"/>
      <c r="B286" s="120"/>
      <c r="C286" s="120"/>
      <c r="D286" s="120"/>
      <c r="E286" s="191"/>
    </row>
    <row r="287" spans="1:5" ht="15.75" customHeight="1" x14ac:dyDescent="0.25">
      <c r="A287" s="120"/>
      <c r="B287" s="120"/>
      <c r="C287" s="120"/>
      <c r="D287" s="120"/>
      <c r="E287" s="191"/>
    </row>
    <row r="288" spans="1:5" ht="15.75" customHeight="1" x14ac:dyDescent="0.25">
      <c r="A288" s="120"/>
      <c r="B288" s="120"/>
      <c r="C288" s="120"/>
      <c r="D288" s="120"/>
      <c r="E288" s="191"/>
    </row>
    <row r="289" spans="1:5" ht="15.75" customHeight="1" x14ac:dyDescent="0.25">
      <c r="A289" s="120"/>
      <c r="B289" s="120"/>
      <c r="C289" s="120"/>
      <c r="D289" s="120"/>
      <c r="E289" s="191"/>
    </row>
    <row r="290" spans="1:5" ht="15.75" customHeight="1" x14ac:dyDescent="0.25">
      <c r="A290" s="120"/>
      <c r="B290" s="120"/>
      <c r="C290" s="120"/>
      <c r="D290" s="120"/>
      <c r="E290" s="191"/>
    </row>
    <row r="291" spans="1:5" ht="15.75" customHeight="1" x14ac:dyDescent="0.25">
      <c r="A291" s="120"/>
      <c r="B291" s="120"/>
      <c r="C291" s="120"/>
      <c r="D291" s="120"/>
      <c r="E291" s="191"/>
    </row>
    <row r="292" spans="1:5" ht="15.75" customHeight="1" x14ac:dyDescent="0.25">
      <c r="A292" s="120"/>
      <c r="B292" s="120"/>
      <c r="C292" s="120"/>
      <c r="D292" s="120"/>
      <c r="E292" s="191"/>
    </row>
    <row r="293" spans="1:5" ht="15.75" customHeight="1" x14ac:dyDescent="0.25">
      <c r="A293" s="120"/>
      <c r="B293" s="120"/>
      <c r="C293" s="120"/>
      <c r="D293" s="120"/>
      <c r="E293" s="191"/>
    </row>
    <row r="294" spans="1:5" ht="15.75" customHeight="1" x14ac:dyDescent="0.25">
      <c r="A294" s="120"/>
      <c r="B294" s="120"/>
      <c r="C294" s="120"/>
      <c r="D294" s="120"/>
      <c r="E294" s="191"/>
    </row>
    <row r="295" spans="1:5" ht="15.75" customHeight="1" x14ac:dyDescent="0.25">
      <c r="A295" s="120"/>
      <c r="B295" s="120"/>
      <c r="C295" s="120"/>
      <c r="D295" s="120"/>
      <c r="E295" s="191"/>
    </row>
    <row r="296" spans="1:5" ht="15.75" customHeight="1" x14ac:dyDescent="0.25">
      <c r="A296" s="120"/>
      <c r="B296" s="120"/>
      <c r="C296" s="120"/>
      <c r="D296" s="120"/>
      <c r="E296" s="191"/>
    </row>
    <row r="297" spans="1:5" ht="15.75" customHeight="1" x14ac:dyDescent="0.25">
      <c r="A297" s="120"/>
      <c r="B297" s="120"/>
      <c r="C297" s="120"/>
      <c r="D297" s="120"/>
      <c r="E297" s="191"/>
    </row>
    <row r="298" spans="1:5" ht="15.75" customHeight="1" x14ac:dyDescent="0.25">
      <c r="A298" s="120"/>
      <c r="B298" s="120"/>
      <c r="C298" s="120"/>
      <c r="D298" s="120"/>
      <c r="E298" s="191"/>
    </row>
    <row r="299" spans="1:5" ht="15.75" customHeight="1" x14ac:dyDescent="0.25">
      <c r="A299" s="120"/>
      <c r="B299" s="120"/>
      <c r="C299" s="120"/>
      <c r="D299" s="120"/>
      <c r="E299" s="191"/>
    </row>
    <row r="300" spans="1:5" ht="15.75" customHeight="1" x14ac:dyDescent="0.25">
      <c r="A300" s="120"/>
      <c r="B300" s="120"/>
      <c r="C300" s="120"/>
      <c r="D300" s="120"/>
      <c r="E300" s="191"/>
    </row>
    <row r="301" spans="1:5" ht="15.75" customHeight="1" x14ac:dyDescent="0.25">
      <c r="A301" s="120"/>
      <c r="B301" s="120"/>
      <c r="C301" s="120"/>
      <c r="D301" s="120"/>
      <c r="E301" s="191"/>
    </row>
    <row r="302" spans="1:5" ht="15.75" customHeight="1" x14ac:dyDescent="0.25">
      <c r="A302" s="120"/>
      <c r="B302" s="120"/>
      <c r="C302" s="120"/>
      <c r="D302" s="120"/>
      <c r="E302" s="191"/>
    </row>
    <row r="303" spans="1:5" ht="15.75" customHeight="1" x14ac:dyDescent="0.25">
      <c r="A303" s="120"/>
      <c r="B303" s="120"/>
      <c r="C303" s="120"/>
      <c r="D303" s="120"/>
      <c r="E303" s="191"/>
    </row>
    <row r="304" spans="1:5" ht="15.75" customHeight="1" x14ac:dyDescent="0.25">
      <c r="A304" s="120"/>
      <c r="B304" s="120"/>
      <c r="C304" s="120"/>
      <c r="D304" s="120"/>
      <c r="E304" s="191"/>
    </row>
    <row r="305" spans="1:5" ht="15.75" customHeight="1" x14ac:dyDescent="0.25">
      <c r="A305" s="120"/>
      <c r="B305" s="120"/>
      <c r="C305" s="120"/>
      <c r="D305" s="120"/>
      <c r="E305" s="191"/>
    </row>
    <row r="306" spans="1:5" ht="15.75" customHeight="1" x14ac:dyDescent="0.25">
      <c r="A306" s="120"/>
      <c r="B306" s="120"/>
      <c r="C306" s="120"/>
      <c r="D306" s="120"/>
      <c r="E306" s="191"/>
    </row>
    <row r="307" spans="1:5" ht="15.75" customHeight="1" x14ac:dyDescent="0.25">
      <c r="A307" s="120"/>
      <c r="B307" s="120"/>
      <c r="C307" s="120"/>
      <c r="D307" s="120"/>
      <c r="E307" s="191"/>
    </row>
    <row r="308" spans="1:5" ht="15.75" customHeight="1" x14ac:dyDescent="0.25">
      <c r="A308" s="120"/>
      <c r="B308" s="120"/>
      <c r="C308" s="120"/>
      <c r="D308" s="120"/>
      <c r="E308" s="191"/>
    </row>
    <row r="309" spans="1:5" ht="15.75" customHeight="1" x14ac:dyDescent="0.25">
      <c r="A309" s="120"/>
      <c r="B309" s="120"/>
      <c r="C309" s="120"/>
      <c r="D309" s="120"/>
      <c r="E309" s="191"/>
    </row>
    <row r="310" spans="1:5" ht="15.75" customHeight="1" x14ac:dyDescent="0.25">
      <c r="A310" s="120"/>
      <c r="B310" s="120"/>
      <c r="C310" s="120"/>
      <c r="D310" s="120"/>
      <c r="E310" s="191"/>
    </row>
    <row r="311" spans="1:5" ht="15.75" customHeight="1" x14ac:dyDescent="0.25">
      <c r="A311" s="120"/>
      <c r="B311" s="120"/>
      <c r="C311" s="120"/>
      <c r="D311" s="120"/>
      <c r="E311" s="191"/>
    </row>
    <row r="312" spans="1:5" ht="15.75" customHeight="1" x14ac:dyDescent="0.25">
      <c r="A312" s="120"/>
      <c r="B312" s="120"/>
      <c r="C312" s="120"/>
      <c r="D312" s="120"/>
      <c r="E312" s="191"/>
    </row>
    <row r="313" spans="1:5" ht="15.75" customHeight="1" x14ac:dyDescent="0.25">
      <c r="A313" s="120"/>
      <c r="B313" s="120"/>
      <c r="C313" s="120"/>
      <c r="D313" s="120"/>
      <c r="E313" s="191"/>
    </row>
    <row r="314" spans="1:5" ht="15.75" customHeight="1" x14ac:dyDescent="0.25">
      <c r="A314" s="120"/>
      <c r="B314" s="120"/>
      <c r="C314" s="120"/>
      <c r="D314" s="120"/>
      <c r="E314" s="191"/>
    </row>
    <row r="315" spans="1:5" ht="15.75" customHeight="1" x14ac:dyDescent="0.25">
      <c r="A315" s="120"/>
      <c r="B315" s="120"/>
      <c r="C315" s="120"/>
      <c r="D315" s="120"/>
      <c r="E315" s="191"/>
    </row>
    <row r="316" spans="1:5" ht="15.75" customHeight="1" x14ac:dyDescent="0.25">
      <c r="A316" s="120"/>
      <c r="B316" s="120"/>
      <c r="C316" s="120"/>
      <c r="D316" s="120"/>
      <c r="E316" s="191"/>
    </row>
    <row r="317" spans="1:5" ht="15.75" customHeight="1" x14ac:dyDescent="0.25">
      <c r="A317" s="120"/>
      <c r="B317" s="120"/>
      <c r="C317" s="120"/>
      <c r="D317" s="120"/>
      <c r="E317" s="191"/>
    </row>
    <row r="318" spans="1:5" ht="15.75" customHeight="1" x14ac:dyDescent="0.25">
      <c r="A318" s="120"/>
      <c r="B318" s="120"/>
      <c r="C318" s="120"/>
      <c r="D318" s="120"/>
      <c r="E318" s="191"/>
    </row>
    <row r="319" spans="1:5" ht="15.75" customHeight="1" x14ac:dyDescent="0.25">
      <c r="A319" s="120"/>
      <c r="B319" s="120"/>
      <c r="C319" s="120"/>
      <c r="D319" s="120"/>
      <c r="E319" s="191"/>
    </row>
    <row r="320" spans="1:5" ht="15.75" customHeight="1" x14ac:dyDescent="0.25">
      <c r="A320" s="120"/>
      <c r="B320" s="120"/>
      <c r="C320" s="120"/>
      <c r="D320" s="120"/>
      <c r="E320" s="191"/>
    </row>
    <row r="321" spans="1:5" ht="15.75" customHeight="1" x14ac:dyDescent="0.25">
      <c r="A321" s="120"/>
      <c r="B321" s="120"/>
      <c r="C321" s="120"/>
      <c r="D321" s="120"/>
      <c r="E321" s="191"/>
    </row>
    <row r="322" spans="1:5" ht="15.75" customHeight="1" x14ac:dyDescent="0.25">
      <c r="A322" s="120"/>
      <c r="B322" s="120"/>
      <c r="C322" s="120"/>
      <c r="D322" s="120"/>
      <c r="E322" s="191"/>
    </row>
    <row r="323" spans="1:5" ht="15.75" customHeight="1" x14ac:dyDescent="0.25">
      <c r="A323" s="120"/>
      <c r="B323" s="120"/>
      <c r="C323" s="120"/>
      <c r="D323" s="120"/>
      <c r="E323" s="191"/>
    </row>
    <row r="324" spans="1:5" ht="15.75" customHeight="1" x14ac:dyDescent="0.25">
      <c r="A324" s="120"/>
      <c r="B324" s="120"/>
      <c r="C324" s="120"/>
      <c r="D324" s="120"/>
      <c r="E324" s="191"/>
    </row>
    <row r="325" spans="1:5" ht="15.75" customHeight="1" x14ac:dyDescent="0.25">
      <c r="A325" s="120"/>
      <c r="B325" s="120"/>
      <c r="C325" s="120"/>
      <c r="D325" s="120"/>
      <c r="E325" s="191"/>
    </row>
    <row r="326" spans="1:5" ht="15.75" customHeight="1" x14ac:dyDescent="0.25">
      <c r="A326" s="120"/>
      <c r="B326" s="120"/>
      <c r="C326" s="120"/>
      <c r="D326" s="120"/>
      <c r="E326" s="191"/>
    </row>
    <row r="327" spans="1:5" ht="15.75" customHeight="1" x14ac:dyDescent="0.25">
      <c r="A327" s="120"/>
      <c r="B327" s="120"/>
      <c r="C327" s="120"/>
      <c r="D327" s="120"/>
      <c r="E327" s="191"/>
    </row>
    <row r="328" spans="1:5" ht="15.75" customHeight="1" x14ac:dyDescent="0.25">
      <c r="A328" s="120"/>
      <c r="B328" s="120"/>
      <c r="C328" s="120"/>
      <c r="D328" s="120"/>
      <c r="E328" s="191"/>
    </row>
    <row r="329" spans="1:5" ht="15.75" customHeight="1" x14ac:dyDescent="0.25">
      <c r="A329" s="120"/>
      <c r="B329" s="120"/>
      <c r="C329" s="120"/>
      <c r="D329" s="120"/>
      <c r="E329" s="191"/>
    </row>
    <row r="330" spans="1:5" ht="15.75" customHeight="1" x14ac:dyDescent="0.25">
      <c r="A330" s="120"/>
      <c r="B330" s="120"/>
      <c r="C330" s="120"/>
      <c r="D330" s="120"/>
      <c r="E330" s="191"/>
    </row>
    <row r="331" spans="1:5" ht="15.75" customHeight="1" x14ac:dyDescent="0.25">
      <c r="A331" s="120"/>
      <c r="B331" s="120"/>
      <c r="C331" s="120"/>
      <c r="D331" s="120"/>
      <c r="E331" s="191"/>
    </row>
    <row r="332" spans="1:5" ht="15.75" customHeight="1" x14ac:dyDescent="0.25">
      <c r="A332" s="120"/>
      <c r="B332" s="120"/>
      <c r="C332" s="120"/>
      <c r="D332" s="120"/>
      <c r="E332" s="191"/>
    </row>
    <row r="333" spans="1:5" ht="15.75" customHeight="1" x14ac:dyDescent="0.25">
      <c r="A333" s="120"/>
      <c r="B333" s="120"/>
      <c r="C333" s="120"/>
      <c r="D333" s="120"/>
      <c r="E333" s="191"/>
    </row>
    <row r="334" spans="1:5" ht="15.75" customHeight="1" x14ac:dyDescent="0.25">
      <c r="A334" s="120"/>
      <c r="B334" s="120"/>
      <c r="C334" s="120"/>
      <c r="D334" s="120"/>
      <c r="E334" s="191"/>
    </row>
    <row r="335" spans="1:5" ht="15.75" customHeight="1" x14ac:dyDescent="0.25">
      <c r="A335" s="120"/>
      <c r="B335" s="120"/>
      <c r="C335" s="120"/>
      <c r="D335" s="120"/>
      <c r="E335" s="191"/>
    </row>
    <row r="336" spans="1:5" ht="15.75" customHeight="1" x14ac:dyDescent="0.25">
      <c r="A336" s="120"/>
      <c r="B336" s="120"/>
      <c r="C336" s="120"/>
      <c r="D336" s="120"/>
      <c r="E336" s="191"/>
    </row>
    <row r="337" spans="1:5" ht="15.75" customHeight="1" x14ac:dyDescent="0.25">
      <c r="A337" s="120"/>
      <c r="B337" s="120"/>
      <c r="C337" s="120"/>
      <c r="D337" s="120"/>
      <c r="E337" s="191"/>
    </row>
    <row r="338" spans="1:5" ht="15.75" customHeight="1" x14ac:dyDescent="0.25">
      <c r="A338" s="120"/>
      <c r="B338" s="120"/>
      <c r="C338" s="120"/>
      <c r="D338" s="120"/>
      <c r="E338" s="191"/>
    </row>
    <row r="339" spans="1:5" ht="15.75" customHeight="1" x14ac:dyDescent="0.25">
      <c r="A339" s="120"/>
      <c r="B339" s="120"/>
      <c r="C339" s="120"/>
      <c r="D339" s="120"/>
      <c r="E339" s="191"/>
    </row>
    <row r="340" spans="1:5" ht="15.75" customHeight="1" x14ac:dyDescent="0.25">
      <c r="A340" s="120"/>
      <c r="B340" s="120"/>
      <c r="C340" s="120"/>
      <c r="D340" s="120"/>
      <c r="E340" s="191"/>
    </row>
    <row r="341" spans="1:5" ht="15.75" customHeight="1" x14ac:dyDescent="0.25">
      <c r="A341" s="120"/>
      <c r="B341" s="120"/>
      <c r="C341" s="120"/>
      <c r="D341" s="120"/>
      <c r="E341" s="191"/>
    </row>
    <row r="342" spans="1:5" ht="15.75" customHeight="1" x14ac:dyDescent="0.25">
      <c r="A342" s="120"/>
      <c r="B342" s="120"/>
      <c r="C342" s="120"/>
      <c r="D342" s="120"/>
      <c r="E342" s="191"/>
    </row>
    <row r="343" spans="1:5" ht="15.75" customHeight="1" x14ac:dyDescent="0.25">
      <c r="A343" s="120"/>
      <c r="B343" s="120"/>
      <c r="C343" s="120"/>
      <c r="D343" s="120"/>
      <c r="E343" s="191"/>
    </row>
    <row r="344" spans="1:5" ht="15.75" customHeight="1" x14ac:dyDescent="0.25">
      <c r="A344" s="120"/>
      <c r="B344" s="120"/>
      <c r="C344" s="120"/>
      <c r="D344" s="120"/>
      <c r="E344" s="191"/>
    </row>
    <row r="345" spans="1:5" ht="15.75" customHeight="1" x14ac:dyDescent="0.25">
      <c r="A345" s="120"/>
      <c r="B345" s="120"/>
      <c r="C345" s="120"/>
      <c r="D345" s="120"/>
      <c r="E345" s="191"/>
    </row>
    <row r="346" spans="1:5" ht="15.75" customHeight="1" x14ac:dyDescent="0.25">
      <c r="A346" s="120"/>
      <c r="B346" s="120"/>
      <c r="C346" s="120"/>
      <c r="D346" s="120"/>
      <c r="E346" s="191"/>
    </row>
    <row r="347" spans="1:5" ht="15.75" customHeight="1" x14ac:dyDescent="0.25">
      <c r="A347" s="120"/>
      <c r="B347" s="120"/>
      <c r="C347" s="120"/>
      <c r="D347" s="120"/>
      <c r="E347" s="191"/>
    </row>
    <row r="348" spans="1:5" ht="15.75" customHeight="1" x14ac:dyDescent="0.25">
      <c r="A348" s="120"/>
      <c r="B348" s="120"/>
      <c r="C348" s="120"/>
      <c r="D348" s="120"/>
      <c r="E348" s="191"/>
    </row>
    <row r="349" spans="1:5" ht="15.75" customHeight="1" x14ac:dyDescent="0.25">
      <c r="A349" s="120"/>
      <c r="B349" s="120"/>
      <c r="C349" s="120"/>
      <c r="D349" s="120"/>
      <c r="E349" s="191"/>
    </row>
    <row r="350" spans="1:5" ht="15.75" customHeight="1" x14ac:dyDescent="0.25">
      <c r="A350" s="120"/>
      <c r="B350" s="120"/>
      <c r="C350" s="120"/>
      <c r="D350" s="120"/>
      <c r="E350" s="191"/>
    </row>
    <row r="351" spans="1:5" ht="15.75" customHeight="1" x14ac:dyDescent="0.25">
      <c r="A351" s="120"/>
      <c r="B351" s="120"/>
      <c r="C351" s="120"/>
      <c r="D351" s="120"/>
      <c r="E351" s="191"/>
    </row>
    <row r="352" spans="1:5" ht="15.75" customHeight="1" x14ac:dyDescent="0.25">
      <c r="A352" s="120"/>
      <c r="B352" s="120"/>
      <c r="C352" s="120"/>
      <c r="D352" s="120"/>
      <c r="E352" s="191"/>
    </row>
    <row r="353" spans="1:5" ht="15.75" customHeight="1" x14ac:dyDescent="0.25">
      <c r="A353" s="120"/>
      <c r="B353" s="120"/>
      <c r="C353" s="120"/>
      <c r="D353" s="120"/>
      <c r="E353" s="191"/>
    </row>
    <row r="354" spans="1:5" ht="15.75" customHeight="1" x14ac:dyDescent="0.25">
      <c r="A354" s="120"/>
      <c r="B354" s="120"/>
      <c r="C354" s="120"/>
      <c r="D354" s="120"/>
      <c r="E354" s="191"/>
    </row>
    <row r="355" spans="1:5" ht="15.75" customHeight="1" x14ac:dyDescent="0.25">
      <c r="A355" s="120"/>
      <c r="B355" s="120"/>
      <c r="C355" s="120"/>
      <c r="D355" s="120"/>
      <c r="E355" s="191"/>
    </row>
    <row r="356" spans="1:5" ht="15.75" customHeight="1" x14ac:dyDescent="0.25">
      <c r="A356" s="120"/>
      <c r="B356" s="120"/>
      <c r="C356" s="120"/>
      <c r="D356" s="120"/>
      <c r="E356" s="191"/>
    </row>
    <row r="357" spans="1:5" ht="15.75" customHeight="1" x14ac:dyDescent="0.25">
      <c r="A357" s="120"/>
      <c r="B357" s="120"/>
      <c r="C357" s="120"/>
      <c r="D357" s="120"/>
      <c r="E357" s="191"/>
    </row>
    <row r="358" spans="1:5" ht="15.75" customHeight="1" x14ac:dyDescent="0.25">
      <c r="A358" s="120"/>
      <c r="B358" s="120"/>
      <c r="C358" s="120"/>
      <c r="D358" s="120"/>
      <c r="E358" s="191"/>
    </row>
    <row r="359" spans="1:5" ht="15.75" customHeight="1" x14ac:dyDescent="0.25">
      <c r="A359" s="120"/>
      <c r="B359" s="120"/>
      <c r="C359" s="120"/>
      <c r="D359" s="120"/>
      <c r="E359" s="191"/>
    </row>
    <row r="360" spans="1:5" ht="15.75" customHeight="1" x14ac:dyDescent="0.25">
      <c r="A360" s="120"/>
      <c r="B360" s="120"/>
      <c r="C360" s="120"/>
      <c r="D360" s="120"/>
      <c r="E360" s="191"/>
    </row>
    <row r="361" spans="1:5" ht="15.75" customHeight="1" x14ac:dyDescent="0.25">
      <c r="A361" s="120"/>
      <c r="B361" s="120"/>
      <c r="C361" s="120"/>
      <c r="D361" s="120"/>
      <c r="E361" s="191"/>
    </row>
    <row r="362" spans="1:5" ht="15.75" customHeight="1" x14ac:dyDescent="0.25">
      <c r="A362" s="120"/>
      <c r="B362" s="120"/>
      <c r="C362" s="120"/>
      <c r="D362" s="120"/>
      <c r="E362" s="191"/>
    </row>
    <row r="363" spans="1:5" ht="15.75" customHeight="1" x14ac:dyDescent="0.25">
      <c r="A363" s="120"/>
      <c r="B363" s="120"/>
      <c r="C363" s="120"/>
      <c r="D363" s="120"/>
      <c r="E363" s="191"/>
    </row>
    <row r="364" spans="1:5" ht="15.75" customHeight="1" x14ac:dyDescent="0.25">
      <c r="A364" s="120"/>
      <c r="B364" s="120"/>
      <c r="C364" s="120"/>
      <c r="D364" s="120"/>
      <c r="E364" s="191"/>
    </row>
    <row r="365" spans="1:5" ht="15.75" customHeight="1" x14ac:dyDescent="0.25">
      <c r="A365" s="120"/>
      <c r="B365" s="120"/>
      <c r="C365" s="120"/>
      <c r="D365" s="120"/>
      <c r="E365" s="191"/>
    </row>
    <row r="366" spans="1:5" ht="15.75" customHeight="1" x14ac:dyDescent="0.25">
      <c r="A366" s="120"/>
      <c r="B366" s="120"/>
      <c r="C366" s="120"/>
      <c r="D366" s="120"/>
      <c r="E366" s="191"/>
    </row>
    <row r="367" spans="1:5" ht="15.75" customHeight="1" x14ac:dyDescent="0.25">
      <c r="A367" s="120"/>
      <c r="B367" s="120"/>
      <c r="C367" s="120"/>
      <c r="D367" s="120"/>
      <c r="E367" s="191"/>
    </row>
    <row r="368" spans="1:5" ht="15.75" customHeight="1" x14ac:dyDescent="0.25">
      <c r="A368" s="120"/>
      <c r="B368" s="120"/>
      <c r="C368" s="120"/>
      <c r="D368" s="120"/>
      <c r="E368" s="191"/>
    </row>
    <row r="369" spans="1:5" ht="15.75" customHeight="1" x14ac:dyDescent="0.25">
      <c r="A369" s="120"/>
      <c r="B369" s="120"/>
      <c r="C369" s="120"/>
      <c r="D369" s="120"/>
      <c r="E369" s="191"/>
    </row>
    <row r="370" spans="1:5" ht="15.75" customHeight="1" x14ac:dyDescent="0.25">
      <c r="A370" s="120"/>
      <c r="B370" s="120"/>
      <c r="C370" s="120"/>
      <c r="D370" s="120"/>
      <c r="E370" s="191"/>
    </row>
    <row r="371" spans="1:5" ht="15.75" customHeight="1" x14ac:dyDescent="0.25">
      <c r="A371" s="120"/>
      <c r="B371" s="120"/>
      <c r="C371" s="120"/>
      <c r="D371" s="120"/>
      <c r="E371" s="191"/>
    </row>
    <row r="372" spans="1:5" ht="15.75" customHeight="1" x14ac:dyDescent="0.25">
      <c r="A372" s="120"/>
      <c r="B372" s="120"/>
      <c r="C372" s="120"/>
      <c r="D372" s="120"/>
      <c r="E372" s="191"/>
    </row>
    <row r="373" spans="1:5" ht="15.75" customHeight="1" x14ac:dyDescent="0.25">
      <c r="A373" s="120"/>
      <c r="B373" s="120"/>
      <c r="C373" s="120"/>
      <c r="D373" s="120"/>
      <c r="E373" s="191"/>
    </row>
    <row r="374" spans="1:5" ht="15.75" customHeight="1" x14ac:dyDescent="0.25">
      <c r="A374" s="120"/>
      <c r="B374" s="120"/>
      <c r="C374" s="120"/>
      <c r="D374" s="120"/>
      <c r="E374" s="191"/>
    </row>
    <row r="375" spans="1:5" ht="15.75" customHeight="1" x14ac:dyDescent="0.25">
      <c r="A375" s="120"/>
      <c r="B375" s="120"/>
      <c r="C375" s="120"/>
      <c r="D375" s="120"/>
      <c r="E375" s="191"/>
    </row>
    <row r="376" spans="1:5" ht="15.75" customHeight="1" x14ac:dyDescent="0.25">
      <c r="A376" s="120"/>
      <c r="B376" s="120"/>
      <c r="C376" s="120"/>
      <c r="D376" s="120"/>
      <c r="E376" s="191"/>
    </row>
    <row r="377" spans="1:5" ht="15.75" customHeight="1" x14ac:dyDescent="0.25">
      <c r="A377" s="120"/>
      <c r="B377" s="120"/>
      <c r="C377" s="120"/>
      <c r="D377" s="120"/>
      <c r="E377" s="191"/>
    </row>
    <row r="378" spans="1:5" ht="15.75" customHeight="1" x14ac:dyDescent="0.25">
      <c r="A378" s="120"/>
      <c r="B378" s="120"/>
      <c r="C378" s="120"/>
      <c r="D378" s="120"/>
      <c r="E378" s="191"/>
    </row>
    <row r="379" spans="1:5" ht="15.75" customHeight="1" x14ac:dyDescent="0.25">
      <c r="A379" s="120"/>
      <c r="B379" s="120"/>
      <c r="C379" s="120"/>
      <c r="D379" s="120"/>
      <c r="E379" s="191"/>
    </row>
    <row r="380" spans="1:5" ht="15.75" customHeight="1" x14ac:dyDescent="0.25">
      <c r="A380" s="120"/>
      <c r="B380" s="120"/>
      <c r="C380" s="120"/>
      <c r="D380" s="120"/>
      <c r="E380" s="191"/>
    </row>
    <row r="381" spans="1:5" ht="15.75" customHeight="1" x14ac:dyDescent="0.25">
      <c r="A381" s="120"/>
      <c r="B381" s="120"/>
      <c r="C381" s="120"/>
      <c r="D381" s="120"/>
      <c r="E381" s="191"/>
    </row>
    <row r="382" spans="1:5" ht="15.75" customHeight="1" x14ac:dyDescent="0.25">
      <c r="A382" s="120"/>
      <c r="B382" s="120"/>
      <c r="C382" s="120"/>
      <c r="D382" s="120"/>
      <c r="E382" s="191"/>
    </row>
    <row r="383" spans="1:5" ht="15.75" customHeight="1" x14ac:dyDescent="0.25">
      <c r="A383" s="120"/>
      <c r="B383" s="120"/>
      <c r="C383" s="120"/>
      <c r="D383" s="120"/>
      <c r="E383" s="191"/>
    </row>
    <row r="384" spans="1:5" ht="15.75" customHeight="1" x14ac:dyDescent="0.25">
      <c r="A384" s="120"/>
      <c r="B384" s="120"/>
      <c r="C384" s="120"/>
      <c r="D384" s="120"/>
      <c r="E384" s="191"/>
    </row>
    <row r="385" spans="1:5" ht="15.75" customHeight="1" x14ac:dyDescent="0.25">
      <c r="A385" s="120"/>
      <c r="B385" s="120"/>
      <c r="C385" s="120"/>
      <c r="D385" s="120"/>
      <c r="E385" s="191"/>
    </row>
    <row r="386" spans="1:5" ht="15.75" customHeight="1" x14ac:dyDescent="0.25">
      <c r="A386" s="120"/>
      <c r="B386" s="120"/>
      <c r="C386" s="120"/>
      <c r="D386" s="120"/>
      <c r="E386" s="191"/>
    </row>
    <row r="387" spans="1:5" ht="15.75" customHeight="1" x14ac:dyDescent="0.25">
      <c r="A387" s="120"/>
      <c r="B387" s="120"/>
      <c r="C387" s="120"/>
      <c r="D387" s="120"/>
      <c r="E387" s="191"/>
    </row>
    <row r="388" spans="1:5" ht="15.75" customHeight="1" x14ac:dyDescent="0.25">
      <c r="A388" s="120"/>
      <c r="B388" s="120"/>
      <c r="C388" s="120"/>
      <c r="D388" s="120"/>
      <c r="E388" s="191"/>
    </row>
    <row r="389" spans="1:5" ht="15.75" customHeight="1" x14ac:dyDescent="0.25">
      <c r="A389" s="120"/>
      <c r="B389" s="120"/>
      <c r="C389" s="120"/>
      <c r="D389" s="120"/>
      <c r="E389" s="191"/>
    </row>
    <row r="390" spans="1:5" ht="15.75" customHeight="1" x14ac:dyDescent="0.25">
      <c r="A390" s="120"/>
      <c r="B390" s="120"/>
      <c r="C390" s="120"/>
      <c r="D390" s="120"/>
      <c r="E390" s="191"/>
    </row>
    <row r="391" spans="1:5" ht="15.75" customHeight="1" x14ac:dyDescent="0.25">
      <c r="A391" s="120"/>
      <c r="B391" s="120"/>
      <c r="C391" s="120"/>
      <c r="D391" s="120"/>
      <c r="E391" s="191"/>
    </row>
    <row r="392" spans="1:5" ht="15.75" customHeight="1" x14ac:dyDescent="0.25">
      <c r="A392" s="120"/>
      <c r="B392" s="120"/>
      <c r="C392" s="120"/>
      <c r="D392" s="120"/>
      <c r="E392" s="191"/>
    </row>
    <row r="393" spans="1:5" ht="15.75" customHeight="1" x14ac:dyDescent="0.25">
      <c r="A393" s="120"/>
      <c r="B393" s="120"/>
      <c r="C393" s="120"/>
      <c r="D393" s="120"/>
      <c r="E393" s="191"/>
    </row>
    <row r="394" spans="1:5" ht="15.75" customHeight="1" x14ac:dyDescent="0.25">
      <c r="A394" s="120"/>
      <c r="B394" s="120"/>
      <c r="C394" s="120"/>
      <c r="D394" s="120"/>
      <c r="E394" s="191"/>
    </row>
    <row r="395" spans="1:5" ht="15.75" customHeight="1" x14ac:dyDescent="0.25">
      <c r="A395" s="120"/>
      <c r="B395" s="120"/>
      <c r="C395" s="120"/>
      <c r="D395" s="120"/>
      <c r="E395" s="191"/>
    </row>
    <row r="396" spans="1:5" ht="15.75" customHeight="1" x14ac:dyDescent="0.25">
      <c r="A396" s="120"/>
      <c r="B396" s="120"/>
      <c r="C396" s="120"/>
      <c r="D396" s="120"/>
      <c r="E396" s="191"/>
    </row>
    <row r="397" spans="1:5" ht="15.75" customHeight="1" x14ac:dyDescent="0.25">
      <c r="A397" s="120"/>
      <c r="B397" s="120"/>
      <c r="C397" s="120"/>
      <c r="D397" s="120"/>
      <c r="E397" s="191"/>
    </row>
    <row r="398" spans="1:5" ht="15.75" customHeight="1" x14ac:dyDescent="0.25">
      <c r="A398" s="120"/>
      <c r="B398" s="120"/>
      <c r="C398" s="120"/>
      <c r="D398" s="120"/>
      <c r="E398" s="191"/>
    </row>
    <row r="399" spans="1:5" ht="15.75" customHeight="1" x14ac:dyDescent="0.25">
      <c r="A399" s="120"/>
      <c r="B399" s="120"/>
      <c r="C399" s="120"/>
      <c r="D399" s="120"/>
      <c r="E399" s="191"/>
    </row>
    <row r="400" spans="1:5" ht="15.75" customHeight="1" x14ac:dyDescent="0.25">
      <c r="A400" s="120"/>
      <c r="B400" s="120"/>
      <c r="C400" s="120"/>
      <c r="D400" s="120"/>
      <c r="E400" s="191"/>
    </row>
    <row r="401" spans="1:5" ht="15.75" customHeight="1" x14ac:dyDescent="0.25">
      <c r="A401" s="120"/>
      <c r="B401" s="120"/>
      <c r="C401" s="120"/>
      <c r="D401" s="120"/>
      <c r="E401" s="191"/>
    </row>
    <row r="402" spans="1:5" ht="15.75" customHeight="1" x14ac:dyDescent="0.25">
      <c r="A402" s="120"/>
      <c r="B402" s="120"/>
      <c r="C402" s="120"/>
      <c r="D402" s="120"/>
      <c r="E402" s="191"/>
    </row>
    <row r="403" spans="1:5" ht="15.75" customHeight="1" x14ac:dyDescent="0.25">
      <c r="A403" s="120"/>
      <c r="B403" s="120"/>
      <c r="C403" s="120"/>
      <c r="D403" s="120"/>
      <c r="E403" s="191"/>
    </row>
    <row r="404" spans="1:5" ht="15.75" customHeight="1" x14ac:dyDescent="0.25">
      <c r="A404" s="120"/>
      <c r="B404" s="120"/>
      <c r="C404" s="120"/>
      <c r="D404" s="120"/>
      <c r="E404" s="191"/>
    </row>
    <row r="405" spans="1:5" ht="15.75" customHeight="1" x14ac:dyDescent="0.25">
      <c r="A405" s="120"/>
      <c r="B405" s="120"/>
      <c r="C405" s="120"/>
      <c r="D405" s="120"/>
      <c r="E405" s="191"/>
    </row>
    <row r="406" spans="1:5" ht="15.75" customHeight="1" x14ac:dyDescent="0.25">
      <c r="A406" s="120"/>
      <c r="B406" s="120"/>
      <c r="C406" s="120"/>
      <c r="D406" s="120"/>
      <c r="E406" s="191"/>
    </row>
    <row r="407" spans="1:5" ht="15.75" customHeight="1" x14ac:dyDescent="0.25">
      <c r="A407" s="120"/>
      <c r="B407" s="120"/>
      <c r="C407" s="120"/>
      <c r="D407" s="120"/>
      <c r="E407" s="191"/>
    </row>
    <row r="408" spans="1:5" ht="15.75" customHeight="1" x14ac:dyDescent="0.25">
      <c r="A408" s="120"/>
      <c r="B408" s="120"/>
      <c r="C408" s="120"/>
      <c r="D408" s="120"/>
      <c r="E408" s="191"/>
    </row>
    <row r="409" spans="1:5" ht="15.75" customHeight="1" x14ac:dyDescent="0.25">
      <c r="A409" s="120"/>
      <c r="B409" s="120"/>
      <c r="C409" s="120"/>
      <c r="D409" s="120"/>
      <c r="E409" s="191"/>
    </row>
    <row r="410" spans="1:5" ht="15.75" customHeight="1" x14ac:dyDescent="0.25">
      <c r="A410" s="120"/>
      <c r="B410" s="120"/>
      <c r="C410" s="120"/>
      <c r="D410" s="120"/>
      <c r="E410" s="191"/>
    </row>
    <row r="411" spans="1:5" ht="15.75" customHeight="1" x14ac:dyDescent="0.25">
      <c r="A411" s="120"/>
      <c r="B411" s="120"/>
      <c r="C411" s="120"/>
      <c r="D411" s="120"/>
      <c r="E411" s="191"/>
    </row>
    <row r="412" spans="1:5" ht="15.75" customHeight="1" x14ac:dyDescent="0.25">
      <c r="A412" s="120"/>
      <c r="B412" s="120"/>
      <c r="C412" s="120"/>
      <c r="D412" s="120"/>
      <c r="E412" s="191"/>
    </row>
    <row r="413" spans="1:5" ht="15.75" customHeight="1" x14ac:dyDescent="0.25">
      <c r="A413" s="120"/>
      <c r="B413" s="120"/>
      <c r="C413" s="120"/>
      <c r="D413" s="120"/>
      <c r="E413" s="191"/>
    </row>
    <row r="414" spans="1:5" ht="15.75" customHeight="1" x14ac:dyDescent="0.25">
      <c r="A414" s="120"/>
      <c r="B414" s="120"/>
      <c r="C414" s="120"/>
      <c r="D414" s="120"/>
      <c r="E414" s="191"/>
    </row>
    <row r="415" spans="1:5" ht="15.75" customHeight="1" x14ac:dyDescent="0.25">
      <c r="A415" s="120"/>
      <c r="B415" s="120"/>
      <c r="C415" s="120"/>
      <c r="D415" s="120"/>
      <c r="E415" s="191"/>
    </row>
    <row r="416" spans="1:5" ht="15.75" customHeight="1" x14ac:dyDescent="0.25">
      <c r="A416" s="120"/>
      <c r="B416" s="120"/>
      <c r="C416" s="120"/>
      <c r="D416" s="120"/>
      <c r="E416" s="191"/>
    </row>
    <row r="417" spans="1:5" ht="15.75" customHeight="1" x14ac:dyDescent="0.25">
      <c r="A417" s="120"/>
      <c r="B417" s="120"/>
      <c r="C417" s="120"/>
      <c r="D417" s="120"/>
      <c r="E417" s="191"/>
    </row>
    <row r="418" spans="1:5" ht="15.75" customHeight="1" x14ac:dyDescent="0.25">
      <c r="A418" s="120"/>
      <c r="B418" s="120"/>
      <c r="C418" s="120"/>
      <c r="D418" s="120"/>
      <c r="E418" s="191"/>
    </row>
    <row r="419" spans="1:5" ht="15.75" customHeight="1" x14ac:dyDescent="0.25">
      <c r="A419" s="120"/>
      <c r="B419" s="120"/>
      <c r="C419" s="120"/>
      <c r="D419" s="120"/>
      <c r="E419" s="191"/>
    </row>
    <row r="420" spans="1:5" ht="15.75" customHeight="1" x14ac:dyDescent="0.25">
      <c r="A420" s="120"/>
      <c r="B420" s="120"/>
      <c r="C420" s="120"/>
      <c r="D420" s="120"/>
      <c r="E420" s="191"/>
    </row>
    <row r="421" spans="1:5" ht="15.75" customHeight="1" x14ac:dyDescent="0.25">
      <c r="A421" s="120"/>
      <c r="B421" s="120"/>
      <c r="C421" s="120"/>
      <c r="D421" s="120"/>
      <c r="E421" s="191"/>
    </row>
    <row r="422" spans="1:5" ht="15.75" customHeight="1" x14ac:dyDescent="0.25">
      <c r="A422" s="120"/>
      <c r="B422" s="120"/>
      <c r="C422" s="120"/>
      <c r="D422" s="120"/>
      <c r="E422" s="191"/>
    </row>
    <row r="423" spans="1:5" ht="15.75" customHeight="1" x14ac:dyDescent="0.25">
      <c r="A423" s="120"/>
      <c r="B423" s="120"/>
      <c r="C423" s="120"/>
      <c r="D423" s="120"/>
      <c r="E423" s="191"/>
    </row>
    <row r="424" spans="1:5" ht="15.75" customHeight="1" x14ac:dyDescent="0.25">
      <c r="A424" s="120"/>
      <c r="B424" s="120"/>
      <c r="C424" s="120"/>
      <c r="D424" s="120"/>
      <c r="E424" s="191"/>
    </row>
    <row r="425" spans="1:5" ht="15.75" customHeight="1" x14ac:dyDescent="0.25">
      <c r="A425" s="120"/>
      <c r="B425" s="120"/>
      <c r="C425" s="120"/>
      <c r="D425" s="120"/>
      <c r="E425" s="191"/>
    </row>
    <row r="426" spans="1:5" ht="15.75" customHeight="1" x14ac:dyDescent="0.25">
      <c r="A426" s="120"/>
      <c r="B426" s="120"/>
      <c r="C426" s="120"/>
      <c r="D426" s="120"/>
      <c r="E426" s="191"/>
    </row>
    <row r="427" spans="1:5" ht="15.75" customHeight="1" x14ac:dyDescent="0.25">
      <c r="A427" s="120"/>
      <c r="B427" s="120"/>
      <c r="C427" s="120"/>
      <c r="D427" s="120"/>
      <c r="E427" s="191"/>
    </row>
    <row r="428" spans="1:5" ht="15.75" customHeight="1" x14ac:dyDescent="0.25">
      <c r="A428" s="120"/>
      <c r="B428" s="120"/>
      <c r="C428" s="120"/>
      <c r="D428" s="120"/>
      <c r="E428" s="191"/>
    </row>
    <row r="429" spans="1:5" ht="15.75" customHeight="1" x14ac:dyDescent="0.25">
      <c r="A429" s="120"/>
      <c r="B429" s="120"/>
      <c r="C429" s="120"/>
      <c r="D429" s="120"/>
      <c r="E429" s="191"/>
    </row>
    <row r="430" spans="1:5" ht="15.75" customHeight="1" x14ac:dyDescent="0.25">
      <c r="A430" s="120"/>
      <c r="B430" s="120"/>
      <c r="C430" s="120"/>
      <c r="D430" s="120"/>
      <c r="E430" s="191"/>
    </row>
    <row r="431" spans="1:5" ht="15.75" customHeight="1" x14ac:dyDescent="0.25">
      <c r="A431" s="120"/>
      <c r="B431" s="120"/>
      <c r="C431" s="120"/>
      <c r="D431" s="120"/>
      <c r="E431" s="191"/>
    </row>
    <row r="432" spans="1:5" ht="15.75" customHeight="1" x14ac:dyDescent="0.25">
      <c r="A432" s="120"/>
      <c r="B432" s="120"/>
      <c r="C432" s="120"/>
      <c r="D432" s="120"/>
      <c r="E432" s="191"/>
    </row>
    <row r="433" spans="1:5" ht="15.75" customHeight="1" x14ac:dyDescent="0.25">
      <c r="A433" s="120"/>
      <c r="B433" s="120"/>
      <c r="C433" s="120"/>
      <c r="D433" s="120"/>
      <c r="E433" s="191"/>
    </row>
    <row r="434" spans="1:5" ht="15.75" customHeight="1" x14ac:dyDescent="0.25">
      <c r="A434" s="120"/>
      <c r="B434" s="120"/>
      <c r="C434" s="120"/>
      <c r="D434" s="120"/>
      <c r="E434" s="191"/>
    </row>
    <row r="435" spans="1:5" ht="15.75" customHeight="1" x14ac:dyDescent="0.25">
      <c r="A435" s="120"/>
      <c r="B435" s="120"/>
      <c r="C435" s="120"/>
      <c r="D435" s="120"/>
      <c r="E435" s="191"/>
    </row>
    <row r="436" spans="1:5" ht="15.75" customHeight="1" x14ac:dyDescent="0.25">
      <c r="A436" s="120"/>
      <c r="B436" s="120"/>
      <c r="C436" s="120"/>
      <c r="D436" s="120"/>
      <c r="E436" s="191"/>
    </row>
    <row r="437" spans="1:5" ht="15.75" customHeight="1" x14ac:dyDescent="0.25">
      <c r="A437" s="120"/>
      <c r="B437" s="120"/>
      <c r="C437" s="120"/>
      <c r="D437" s="120"/>
      <c r="E437" s="191"/>
    </row>
    <row r="438" spans="1:5" ht="15.75" customHeight="1" x14ac:dyDescent="0.25">
      <c r="A438" s="120"/>
      <c r="B438" s="120"/>
      <c r="C438" s="120"/>
      <c r="D438" s="120"/>
      <c r="E438" s="191"/>
    </row>
    <row r="439" spans="1:5" ht="15.75" customHeight="1" x14ac:dyDescent="0.25">
      <c r="A439" s="120"/>
      <c r="B439" s="120"/>
      <c r="C439" s="120"/>
      <c r="D439" s="120"/>
      <c r="E439" s="191"/>
    </row>
    <row r="440" spans="1:5" ht="15.75" customHeight="1" x14ac:dyDescent="0.25">
      <c r="A440" s="120"/>
      <c r="B440" s="120"/>
      <c r="C440" s="120"/>
      <c r="D440" s="120"/>
      <c r="E440" s="191"/>
    </row>
    <row r="441" spans="1:5" ht="15.75" customHeight="1" x14ac:dyDescent="0.25">
      <c r="A441" s="120"/>
      <c r="B441" s="120"/>
      <c r="C441" s="120"/>
      <c r="D441" s="120"/>
      <c r="E441" s="191"/>
    </row>
    <row r="442" spans="1:5" ht="15.75" customHeight="1" x14ac:dyDescent="0.25">
      <c r="A442" s="120"/>
      <c r="B442" s="120"/>
      <c r="C442" s="120"/>
      <c r="D442" s="120"/>
      <c r="E442" s="191"/>
    </row>
    <row r="443" spans="1:5" ht="15.75" customHeight="1" x14ac:dyDescent="0.25">
      <c r="A443" s="120"/>
      <c r="B443" s="120"/>
      <c r="C443" s="120"/>
      <c r="D443" s="120"/>
      <c r="E443" s="191"/>
    </row>
    <row r="444" spans="1:5" ht="15.75" customHeight="1" x14ac:dyDescent="0.25">
      <c r="A444" s="120"/>
      <c r="B444" s="120"/>
      <c r="C444" s="120"/>
      <c r="D444" s="120"/>
      <c r="E444" s="191"/>
    </row>
    <row r="445" spans="1:5" ht="15.75" customHeight="1" x14ac:dyDescent="0.25">
      <c r="A445" s="120"/>
      <c r="B445" s="120"/>
      <c r="C445" s="120"/>
      <c r="D445" s="120"/>
      <c r="E445" s="191"/>
    </row>
    <row r="446" spans="1:5" ht="15.75" customHeight="1" x14ac:dyDescent="0.25">
      <c r="A446" s="120"/>
      <c r="B446" s="120"/>
      <c r="C446" s="120"/>
      <c r="D446" s="120"/>
      <c r="E446" s="191"/>
    </row>
    <row r="447" spans="1:5" ht="15.75" customHeight="1" x14ac:dyDescent="0.25">
      <c r="A447" s="120"/>
      <c r="B447" s="120"/>
      <c r="C447" s="120"/>
      <c r="D447" s="120"/>
      <c r="E447" s="191"/>
    </row>
    <row r="448" spans="1:5" ht="15.75" customHeight="1" x14ac:dyDescent="0.25">
      <c r="A448" s="120"/>
      <c r="B448" s="120"/>
      <c r="C448" s="120"/>
      <c r="D448" s="120"/>
      <c r="E448" s="191"/>
    </row>
    <row r="449" spans="1:5" ht="15.75" customHeight="1" x14ac:dyDescent="0.25">
      <c r="A449" s="120"/>
      <c r="B449" s="120"/>
      <c r="C449" s="120"/>
      <c r="D449" s="120"/>
      <c r="E449" s="191"/>
    </row>
    <row r="450" spans="1:5" ht="15.75" customHeight="1" x14ac:dyDescent="0.25">
      <c r="A450" s="120"/>
      <c r="B450" s="120"/>
      <c r="C450" s="120"/>
      <c r="D450" s="120"/>
      <c r="E450" s="191"/>
    </row>
    <row r="451" spans="1:5" ht="15.75" customHeight="1" x14ac:dyDescent="0.25">
      <c r="A451" s="120"/>
      <c r="B451" s="120"/>
      <c r="C451" s="120"/>
      <c r="D451" s="120"/>
      <c r="E451" s="191"/>
    </row>
    <row r="452" spans="1:5" ht="15.75" customHeight="1" x14ac:dyDescent="0.25">
      <c r="A452" s="120"/>
      <c r="B452" s="120"/>
      <c r="C452" s="120"/>
      <c r="D452" s="120"/>
      <c r="E452" s="191"/>
    </row>
    <row r="453" spans="1:5" ht="15.75" customHeight="1" x14ac:dyDescent="0.25">
      <c r="A453" s="120"/>
      <c r="B453" s="120"/>
      <c r="C453" s="120"/>
      <c r="D453" s="120"/>
      <c r="E453" s="191"/>
    </row>
    <row r="454" spans="1:5" ht="15.75" customHeight="1" x14ac:dyDescent="0.25">
      <c r="A454" s="120"/>
      <c r="B454" s="120"/>
      <c r="C454" s="120"/>
      <c r="D454" s="120"/>
      <c r="E454" s="191"/>
    </row>
    <row r="455" spans="1:5" ht="15.75" customHeight="1" x14ac:dyDescent="0.25">
      <c r="A455" s="120"/>
      <c r="B455" s="120"/>
      <c r="C455" s="120"/>
      <c r="D455" s="120"/>
      <c r="E455" s="191"/>
    </row>
    <row r="456" spans="1:5" ht="15.75" customHeight="1" x14ac:dyDescent="0.25">
      <c r="A456" s="120"/>
      <c r="B456" s="120"/>
      <c r="C456" s="120"/>
      <c r="D456" s="120"/>
      <c r="E456" s="191"/>
    </row>
    <row r="457" spans="1:5" ht="15.75" customHeight="1" x14ac:dyDescent="0.25">
      <c r="A457" s="120"/>
      <c r="B457" s="120"/>
      <c r="C457" s="120"/>
      <c r="D457" s="120"/>
      <c r="E457" s="191"/>
    </row>
    <row r="458" spans="1:5" ht="15.75" customHeight="1" x14ac:dyDescent="0.25">
      <c r="A458" s="120"/>
      <c r="B458" s="120"/>
      <c r="C458" s="120"/>
      <c r="D458" s="120"/>
      <c r="E458" s="191"/>
    </row>
    <row r="459" spans="1:5" ht="15.75" customHeight="1" x14ac:dyDescent="0.25">
      <c r="A459" s="120"/>
      <c r="B459" s="120"/>
      <c r="C459" s="120"/>
      <c r="D459" s="120"/>
      <c r="E459" s="191"/>
    </row>
    <row r="460" spans="1:5" ht="15.75" customHeight="1" x14ac:dyDescent="0.25">
      <c r="A460" s="120"/>
      <c r="B460" s="120"/>
      <c r="C460" s="120"/>
      <c r="D460" s="120"/>
      <c r="E460" s="191"/>
    </row>
    <row r="461" spans="1:5" ht="15.75" customHeight="1" x14ac:dyDescent="0.25">
      <c r="A461" s="120"/>
      <c r="B461" s="120"/>
      <c r="C461" s="120"/>
      <c r="D461" s="120"/>
      <c r="E461" s="191"/>
    </row>
    <row r="462" spans="1:5" ht="15.75" customHeight="1" x14ac:dyDescent="0.25">
      <c r="A462" s="120"/>
      <c r="B462" s="120"/>
      <c r="C462" s="120"/>
      <c r="D462" s="120"/>
      <c r="E462" s="191"/>
    </row>
    <row r="463" spans="1:5" ht="15.75" customHeight="1" x14ac:dyDescent="0.25">
      <c r="A463" s="120"/>
      <c r="B463" s="120"/>
      <c r="C463" s="120"/>
      <c r="D463" s="120"/>
      <c r="E463" s="191"/>
    </row>
    <row r="464" spans="1:5" ht="15.75" customHeight="1" x14ac:dyDescent="0.25">
      <c r="A464" s="120"/>
      <c r="B464" s="120"/>
      <c r="C464" s="120"/>
      <c r="D464" s="120"/>
      <c r="E464" s="191"/>
    </row>
    <row r="465" spans="1:5" ht="15.75" customHeight="1" x14ac:dyDescent="0.25">
      <c r="A465" s="120"/>
      <c r="B465" s="120"/>
      <c r="C465" s="120"/>
      <c r="D465" s="120"/>
      <c r="E465" s="191"/>
    </row>
    <row r="466" spans="1:5" ht="15.75" customHeight="1" x14ac:dyDescent="0.25">
      <c r="A466" s="120"/>
      <c r="B466" s="120"/>
      <c r="C466" s="120"/>
      <c r="D466" s="120"/>
      <c r="E466" s="191"/>
    </row>
    <row r="467" spans="1:5" ht="15.75" customHeight="1" x14ac:dyDescent="0.25">
      <c r="A467" s="120"/>
      <c r="B467" s="120"/>
      <c r="C467" s="120"/>
      <c r="D467" s="120"/>
      <c r="E467" s="191"/>
    </row>
    <row r="468" spans="1:5" ht="15.75" customHeight="1" x14ac:dyDescent="0.25">
      <c r="A468" s="120"/>
      <c r="B468" s="120"/>
      <c r="C468" s="120"/>
      <c r="D468" s="120"/>
      <c r="E468" s="191"/>
    </row>
    <row r="469" spans="1:5" ht="15.75" customHeight="1" x14ac:dyDescent="0.25">
      <c r="A469" s="120"/>
      <c r="B469" s="120"/>
      <c r="C469" s="120"/>
      <c r="D469" s="120"/>
      <c r="E469" s="191"/>
    </row>
    <row r="470" spans="1:5" ht="15.75" customHeight="1" x14ac:dyDescent="0.25">
      <c r="A470" s="120"/>
      <c r="B470" s="120"/>
      <c r="C470" s="120"/>
      <c r="D470" s="120"/>
      <c r="E470" s="191"/>
    </row>
    <row r="471" spans="1:5" ht="15.75" customHeight="1" x14ac:dyDescent="0.25">
      <c r="A471" s="120"/>
      <c r="B471" s="120"/>
      <c r="C471" s="120"/>
      <c r="D471" s="120"/>
      <c r="E471" s="191"/>
    </row>
    <row r="472" spans="1:5" ht="15.75" customHeight="1" x14ac:dyDescent="0.25">
      <c r="A472" s="120"/>
      <c r="B472" s="120"/>
      <c r="C472" s="120"/>
      <c r="D472" s="120"/>
      <c r="E472" s="191"/>
    </row>
    <row r="473" spans="1:5" ht="15.75" customHeight="1" x14ac:dyDescent="0.25">
      <c r="A473" s="120"/>
      <c r="B473" s="120"/>
      <c r="C473" s="120"/>
      <c r="D473" s="120"/>
      <c r="E473" s="191"/>
    </row>
    <row r="474" spans="1:5" ht="15.75" customHeight="1" x14ac:dyDescent="0.25">
      <c r="A474" s="120"/>
      <c r="B474" s="120"/>
      <c r="C474" s="120"/>
      <c r="D474" s="120"/>
      <c r="E474" s="191"/>
    </row>
    <row r="475" spans="1:5" ht="15.75" customHeight="1" x14ac:dyDescent="0.25">
      <c r="A475" s="120"/>
      <c r="B475" s="120"/>
      <c r="C475" s="120"/>
      <c r="D475" s="120"/>
      <c r="E475" s="191"/>
    </row>
    <row r="476" spans="1:5" ht="15.75" customHeight="1" x14ac:dyDescent="0.25">
      <c r="A476" s="120"/>
      <c r="B476" s="120"/>
      <c r="C476" s="120"/>
      <c r="D476" s="120"/>
      <c r="E476" s="191"/>
    </row>
    <row r="477" spans="1:5" ht="15.75" customHeight="1" x14ac:dyDescent="0.25">
      <c r="A477" s="120"/>
      <c r="B477" s="120"/>
      <c r="C477" s="120"/>
      <c r="D477" s="120"/>
      <c r="E477" s="191"/>
    </row>
    <row r="478" spans="1:5" ht="15.75" customHeight="1" x14ac:dyDescent="0.25">
      <c r="A478" s="120"/>
      <c r="B478" s="120"/>
      <c r="C478" s="120"/>
      <c r="D478" s="120"/>
      <c r="E478" s="191"/>
    </row>
    <row r="479" spans="1:5" ht="15.75" customHeight="1" x14ac:dyDescent="0.25">
      <c r="A479" s="120"/>
      <c r="B479" s="120"/>
      <c r="C479" s="120"/>
      <c r="D479" s="120"/>
      <c r="E479" s="191"/>
    </row>
    <row r="480" spans="1:5" ht="15.75" customHeight="1" x14ac:dyDescent="0.25">
      <c r="A480" s="120"/>
      <c r="B480" s="120"/>
      <c r="C480" s="120"/>
      <c r="D480" s="120"/>
      <c r="E480" s="191"/>
    </row>
    <row r="481" spans="1:5" ht="15.75" customHeight="1" x14ac:dyDescent="0.25">
      <c r="A481" s="120"/>
      <c r="B481" s="120"/>
      <c r="C481" s="120"/>
      <c r="D481" s="120"/>
      <c r="E481" s="191"/>
    </row>
    <row r="482" spans="1:5" ht="15.75" customHeight="1" x14ac:dyDescent="0.25">
      <c r="A482" s="120"/>
      <c r="B482" s="120"/>
      <c r="C482" s="120"/>
      <c r="D482" s="120"/>
      <c r="E482" s="191"/>
    </row>
    <row r="483" spans="1:5" ht="15.75" customHeight="1" x14ac:dyDescent="0.25">
      <c r="A483" s="120"/>
      <c r="B483" s="120"/>
      <c r="C483" s="120"/>
      <c r="D483" s="120"/>
      <c r="E483" s="191"/>
    </row>
    <row r="484" spans="1:5" ht="15.75" customHeight="1" x14ac:dyDescent="0.25">
      <c r="A484" s="120"/>
      <c r="B484" s="120"/>
      <c r="C484" s="120"/>
      <c r="D484" s="120"/>
      <c r="E484" s="191"/>
    </row>
    <row r="485" spans="1:5" ht="15.75" customHeight="1" x14ac:dyDescent="0.25">
      <c r="A485" s="120"/>
      <c r="B485" s="120"/>
      <c r="C485" s="120"/>
      <c r="D485" s="120"/>
      <c r="E485" s="191"/>
    </row>
    <row r="486" spans="1:5" ht="15.75" customHeight="1" x14ac:dyDescent="0.25">
      <c r="A486" s="120"/>
      <c r="B486" s="120"/>
      <c r="C486" s="120"/>
      <c r="D486" s="120"/>
      <c r="E486" s="191"/>
    </row>
    <row r="487" spans="1:5" ht="15.75" customHeight="1" x14ac:dyDescent="0.25">
      <c r="A487" s="120"/>
      <c r="B487" s="120"/>
      <c r="C487" s="120"/>
      <c r="D487" s="120"/>
      <c r="E487" s="191"/>
    </row>
    <row r="488" spans="1:5" ht="15.75" customHeight="1" x14ac:dyDescent="0.25">
      <c r="A488" s="120"/>
      <c r="B488" s="120"/>
      <c r="C488" s="120"/>
      <c r="D488" s="120"/>
      <c r="E488" s="191"/>
    </row>
    <row r="489" spans="1:5" ht="15.75" customHeight="1" x14ac:dyDescent="0.25">
      <c r="A489" s="120"/>
      <c r="B489" s="120"/>
      <c r="C489" s="120"/>
      <c r="D489" s="120"/>
      <c r="E489" s="191"/>
    </row>
    <row r="490" spans="1:5" ht="15.75" customHeight="1" x14ac:dyDescent="0.25">
      <c r="A490" s="120"/>
      <c r="B490" s="120"/>
      <c r="C490" s="120"/>
      <c r="D490" s="120"/>
      <c r="E490" s="191"/>
    </row>
    <row r="491" spans="1:5" ht="15.75" customHeight="1" x14ac:dyDescent="0.25">
      <c r="A491" s="120"/>
      <c r="B491" s="120"/>
      <c r="C491" s="120"/>
      <c r="D491" s="120"/>
      <c r="E491" s="191"/>
    </row>
    <row r="492" spans="1:5" ht="15.75" customHeight="1" x14ac:dyDescent="0.25">
      <c r="A492" s="120"/>
      <c r="B492" s="120"/>
      <c r="C492" s="120"/>
      <c r="D492" s="120"/>
      <c r="E492" s="191"/>
    </row>
    <row r="493" spans="1:5" ht="15.75" customHeight="1" x14ac:dyDescent="0.25">
      <c r="A493" s="120"/>
      <c r="B493" s="120"/>
      <c r="C493" s="120"/>
      <c r="D493" s="120"/>
      <c r="E493" s="191"/>
    </row>
    <row r="494" spans="1:5" ht="15.75" customHeight="1" x14ac:dyDescent="0.25">
      <c r="A494" s="120"/>
      <c r="B494" s="120"/>
      <c r="C494" s="120"/>
      <c r="D494" s="120"/>
      <c r="E494" s="191"/>
    </row>
    <row r="495" spans="1:5" ht="15.75" customHeight="1" x14ac:dyDescent="0.25">
      <c r="A495" s="120"/>
      <c r="B495" s="120"/>
      <c r="C495" s="120"/>
      <c r="D495" s="120"/>
      <c r="E495" s="191"/>
    </row>
    <row r="496" spans="1:5" ht="15.75" customHeight="1" x14ac:dyDescent="0.25">
      <c r="A496" s="120"/>
      <c r="B496" s="120"/>
      <c r="C496" s="120"/>
      <c r="D496" s="120"/>
      <c r="E496" s="191"/>
    </row>
    <row r="497" spans="1:5" ht="15.75" customHeight="1" x14ac:dyDescent="0.25">
      <c r="A497" s="120"/>
      <c r="B497" s="120"/>
      <c r="C497" s="120"/>
      <c r="D497" s="120"/>
      <c r="E497" s="191"/>
    </row>
    <row r="498" spans="1:5" ht="15.75" customHeight="1" x14ac:dyDescent="0.25">
      <c r="A498" s="120"/>
      <c r="B498" s="120"/>
      <c r="C498" s="120"/>
      <c r="D498" s="120"/>
      <c r="E498" s="191"/>
    </row>
    <row r="499" spans="1:5" ht="15.75" customHeight="1" x14ac:dyDescent="0.25">
      <c r="A499" s="120"/>
      <c r="B499" s="120"/>
      <c r="C499" s="120"/>
      <c r="D499" s="120"/>
      <c r="E499" s="191"/>
    </row>
    <row r="500" spans="1:5" ht="15.75" customHeight="1" x14ac:dyDescent="0.25">
      <c r="A500" s="120"/>
      <c r="B500" s="120"/>
      <c r="C500" s="120"/>
      <c r="D500" s="120"/>
      <c r="E500" s="191"/>
    </row>
    <row r="501" spans="1:5" ht="15.75" customHeight="1" x14ac:dyDescent="0.25">
      <c r="A501" s="120"/>
      <c r="B501" s="120"/>
      <c r="C501" s="120"/>
      <c r="D501" s="120"/>
      <c r="E501" s="191"/>
    </row>
    <row r="502" spans="1:5" ht="15.75" customHeight="1" x14ac:dyDescent="0.25">
      <c r="A502" s="120"/>
      <c r="B502" s="120"/>
      <c r="C502" s="120"/>
      <c r="D502" s="120"/>
      <c r="E502" s="191"/>
    </row>
    <row r="503" spans="1:5" ht="15.75" customHeight="1" x14ac:dyDescent="0.25">
      <c r="A503" s="120"/>
      <c r="B503" s="120"/>
      <c r="C503" s="120"/>
      <c r="D503" s="120"/>
      <c r="E503" s="191"/>
    </row>
    <row r="504" spans="1:5" ht="15.75" customHeight="1" x14ac:dyDescent="0.25">
      <c r="A504" s="120"/>
      <c r="B504" s="120"/>
      <c r="C504" s="120"/>
      <c r="D504" s="120"/>
      <c r="E504" s="191"/>
    </row>
    <row r="505" spans="1:5" ht="15.75" customHeight="1" x14ac:dyDescent="0.25">
      <c r="A505" s="120"/>
      <c r="B505" s="120"/>
      <c r="C505" s="120"/>
      <c r="D505" s="120"/>
      <c r="E505" s="191"/>
    </row>
    <row r="506" spans="1:5" ht="15.75" customHeight="1" x14ac:dyDescent="0.25">
      <c r="A506" s="120"/>
      <c r="B506" s="120"/>
      <c r="C506" s="120"/>
      <c r="D506" s="120"/>
      <c r="E506" s="191"/>
    </row>
    <row r="507" spans="1:5" ht="15.75" customHeight="1" x14ac:dyDescent="0.25">
      <c r="A507" s="120"/>
      <c r="B507" s="120"/>
      <c r="C507" s="120"/>
      <c r="D507" s="120"/>
      <c r="E507" s="191"/>
    </row>
    <row r="508" spans="1:5" ht="15.75" customHeight="1" x14ac:dyDescent="0.25">
      <c r="A508" s="120"/>
      <c r="B508" s="120"/>
      <c r="C508" s="120"/>
      <c r="D508" s="120"/>
      <c r="E508" s="191"/>
    </row>
    <row r="509" spans="1:5" ht="15.75" customHeight="1" x14ac:dyDescent="0.25">
      <c r="A509" s="120"/>
      <c r="B509" s="120"/>
      <c r="C509" s="120"/>
      <c r="D509" s="120"/>
      <c r="E509" s="191"/>
    </row>
    <row r="510" spans="1:5" ht="15.75" customHeight="1" x14ac:dyDescent="0.25">
      <c r="A510" s="120"/>
      <c r="B510" s="120"/>
      <c r="C510" s="120"/>
      <c r="D510" s="120"/>
      <c r="E510" s="191"/>
    </row>
    <row r="511" spans="1:5" ht="15.75" customHeight="1" x14ac:dyDescent="0.25">
      <c r="A511" s="120"/>
      <c r="B511" s="120"/>
      <c r="C511" s="120"/>
      <c r="D511" s="120"/>
      <c r="E511" s="191"/>
    </row>
    <row r="512" spans="1:5" ht="15.75" customHeight="1" x14ac:dyDescent="0.25">
      <c r="A512" s="120"/>
      <c r="B512" s="120"/>
      <c r="C512" s="120"/>
      <c r="D512" s="120"/>
      <c r="E512" s="191"/>
    </row>
    <row r="513" spans="1:5" ht="15.75" customHeight="1" x14ac:dyDescent="0.25">
      <c r="A513" s="120"/>
      <c r="B513" s="120"/>
      <c r="C513" s="120"/>
      <c r="D513" s="120"/>
      <c r="E513" s="191"/>
    </row>
    <row r="514" spans="1:5" ht="15.75" customHeight="1" x14ac:dyDescent="0.25">
      <c r="A514" s="120"/>
      <c r="B514" s="120"/>
      <c r="C514" s="120"/>
      <c r="D514" s="120"/>
      <c r="E514" s="191"/>
    </row>
    <row r="515" spans="1:5" ht="15.75" customHeight="1" x14ac:dyDescent="0.25">
      <c r="A515" s="120"/>
      <c r="B515" s="120"/>
      <c r="C515" s="120"/>
      <c r="D515" s="120"/>
      <c r="E515" s="191"/>
    </row>
    <row r="516" spans="1:5" ht="15.75" customHeight="1" x14ac:dyDescent="0.25">
      <c r="A516" s="120"/>
      <c r="B516" s="120"/>
      <c r="C516" s="120"/>
      <c r="D516" s="120"/>
      <c r="E516" s="191"/>
    </row>
    <row r="517" spans="1:5" ht="15.75" customHeight="1" x14ac:dyDescent="0.25">
      <c r="A517" s="120"/>
      <c r="B517" s="120"/>
      <c r="C517" s="120"/>
      <c r="D517" s="120"/>
      <c r="E517" s="191"/>
    </row>
    <row r="518" spans="1:5" ht="15.75" customHeight="1" x14ac:dyDescent="0.25">
      <c r="A518" s="120"/>
      <c r="B518" s="120"/>
      <c r="C518" s="120"/>
      <c r="D518" s="120"/>
      <c r="E518" s="191"/>
    </row>
    <row r="519" spans="1:5" ht="15.75" customHeight="1" x14ac:dyDescent="0.25">
      <c r="A519" s="120"/>
      <c r="B519" s="120"/>
      <c r="C519" s="120"/>
      <c r="D519" s="120"/>
      <c r="E519" s="191"/>
    </row>
    <row r="520" spans="1:5" ht="15.75" customHeight="1" x14ac:dyDescent="0.25">
      <c r="A520" s="120"/>
      <c r="B520" s="120"/>
      <c r="C520" s="120"/>
      <c r="D520" s="120"/>
      <c r="E520" s="191"/>
    </row>
    <row r="521" spans="1:5" ht="15.75" customHeight="1" x14ac:dyDescent="0.25">
      <c r="A521" s="120"/>
      <c r="B521" s="120"/>
      <c r="C521" s="120"/>
      <c r="D521" s="120"/>
      <c r="E521" s="191"/>
    </row>
    <row r="522" spans="1:5" ht="15.75" customHeight="1" x14ac:dyDescent="0.25">
      <c r="A522" s="120"/>
      <c r="B522" s="120"/>
      <c r="C522" s="120"/>
      <c r="D522" s="120"/>
      <c r="E522" s="191"/>
    </row>
    <row r="523" spans="1:5" ht="15.75" customHeight="1" x14ac:dyDescent="0.25">
      <c r="A523" s="120"/>
      <c r="B523" s="120"/>
      <c r="C523" s="120"/>
      <c r="D523" s="120"/>
      <c r="E523" s="191"/>
    </row>
    <row r="524" spans="1:5" ht="15.75" customHeight="1" x14ac:dyDescent="0.25">
      <c r="A524" s="120"/>
      <c r="B524" s="120"/>
      <c r="C524" s="120"/>
      <c r="D524" s="120"/>
      <c r="E524" s="191"/>
    </row>
    <row r="525" spans="1:5" ht="15.75" customHeight="1" x14ac:dyDescent="0.25">
      <c r="A525" s="120"/>
      <c r="B525" s="120"/>
      <c r="C525" s="120"/>
      <c r="D525" s="120"/>
      <c r="E525" s="191"/>
    </row>
    <row r="526" spans="1:5" ht="15.75" customHeight="1" x14ac:dyDescent="0.25">
      <c r="A526" s="120"/>
      <c r="B526" s="120"/>
      <c r="C526" s="120"/>
      <c r="D526" s="120"/>
      <c r="E526" s="191"/>
    </row>
    <row r="527" spans="1:5" ht="15.75" customHeight="1" x14ac:dyDescent="0.25">
      <c r="A527" s="120"/>
      <c r="B527" s="120"/>
      <c r="C527" s="120"/>
      <c r="D527" s="120"/>
      <c r="E527" s="191"/>
    </row>
    <row r="528" spans="1:5" ht="15.75" customHeight="1" x14ac:dyDescent="0.25">
      <c r="A528" s="120"/>
      <c r="B528" s="120"/>
      <c r="C528" s="120"/>
      <c r="D528" s="120"/>
      <c r="E528" s="191"/>
    </row>
    <row r="529" spans="1:5" ht="15.75" customHeight="1" x14ac:dyDescent="0.25">
      <c r="A529" s="120"/>
      <c r="B529" s="120"/>
      <c r="C529" s="120"/>
      <c r="D529" s="120"/>
      <c r="E529" s="191"/>
    </row>
    <row r="530" spans="1:5" ht="15.75" customHeight="1" x14ac:dyDescent="0.25">
      <c r="A530" s="120"/>
      <c r="B530" s="120"/>
      <c r="C530" s="120"/>
      <c r="D530" s="120"/>
      <c r="E530" s="191"/>
    </row>
    <row r="531" spans="1:5" ht="15.75" customHeight="1" x14ac:dyDescent="0.25">
      <c r="A531" s="120"/>
      <c r="B531" s="120"/>
      <c r="C531" s="120"/>
      <c r="D531" s="120"/>
      <c r="E531" s="191"/>
    </row>
    <row r="532" spans="1:5" ht="15.75" customHeight="1" x14ac:dyDescent="0.25">
      <c r="A532" s="120"/>
      <c r="B532" s="120"/>
      <c r="C532" s="120"/>
      <c r="D532" s="120"/>
      <c r="E532" s="191"/>
    </row>
    <row r="533" spans="1:5" ht="15.75" customHeight="1" x14ac:dyDescent="0.25">
      <c r="A533" s="120"/>
      <c r="B533" s="120"/>
      <c r="C533" s="120"/>
      <c r="D533" s="120"/>
      <c r="E533" s="191"/>
    </row>
    <row r="534" spans="1:5" ht="15.75" customHeight="1" x14ac:dyDescent="0.25">
      <c r="A534" s="120"/>
      <c r="B534" s="120"/>
      <c r="C534" s="120"/>
      <c r="D534" s="120"/>
      <c r="E534" s="191"/>
    </row>
    <row r="535" spans="1:5" ht="15.75" customHeight="1" x14ac:dyDescent="0.25">
      <c r="A535" s="120"/>
      <c r="B535" s="120"/>
      <c r="C535" s="120"/>
      <c r="D535" s="120"/>
      <c r="E535" s="191"/>
    </row>
    <row r="536" spans="1:5" ht="15.75" customHeight="1" x14ac:dyDescent="0.25">
      <c r="A536" s="120"/>
      <c r="B536" s="120"/>
      <c r="C536" s="120"/>
      <c r="D536" s="120"/>
      <c r="E536" s="191"/>
    </row>
    <row r="537" spans="1:5" ht="15.75" customHeight="1" x14ac:dyDescent="0.25">
      <c r="A537" s="120"/>
      <c r="B537" s="120"/>
      <c r="C537" s="120"/>
      <c r="D537" s="120"/>
      <c r="E537" s="191"/>
    </row>
    <row r="538" spans="1:5" ht="15.75" customHeight="1" x14ac:dyDescent="0.25">
      <c r="A538" s="120"/>
      <c r="B538" s="120"/>
      <c r="C538" s="120"/>
      <c r="D538" s="120"/>
      <c r="E538" s="191"/>
    </row>
    <row r="539" spans="1:5" ht="15.75" customHeight="1" x14ac:dyDescent="0.25">
      <c r="A539" s="120"/>
      <c r="B539" s="120"/>
      <c r="C539" s="120"/>
      <c r="D539" s="120"/>
      <c r="E539" s="191"/>
    </row>
    <row r="540" spans="1:5" ht="15.75" customHeight="1" x14ac:dyDescent="0.25">
      <c r="A540" s="120"/>
      <c r="B540" s="120"/>
      <c r="C540" s="120"/>
      <c r="D540" s="120"/>
      <c r="E540" s="191"/>
    </row>
    <row r="541" spans="1:5" ht="15.75" customHeight="1" x14ac:dyDescent="0.25">
      <c r="A541" s="120"/>
      <c r="B541" s="120"/>
      <c r="C541" s="120"/>
      <c r="D541" s="120"/>
      <c r="E541" s="191"/>
    </row>
    <row r="542" spans="1:5" ht="15.75" customHeight="1" x14ac:dyDescent="0.25">
      <c r="A542" s="120"/>
      <c r="B542" s="120"/>
      <c r="C542" s="120"/>
      <c r="D542" s="120"/>
      <c r="E542" s="191"/>
    </row>
    <row r="543" spans="1:5" ht="15.75" customHeight="1" x14ac:dyDescent="0.25">
      <c r="A543" s="120"/>
      <c r="B543" s="120"/>
      <c r="C543" s="120"/>
      <c r="D543" s="120"/>
      <c r="E543" s="191"/>
    </row>
    <row r="544" spans="1:5" ht="15.75" customHeight="1" x14ac:dyDescent="0.25">
      <c r="A544" s="120"/>
      <c r="B544" s="120"/>
      <c r="C544" s="120"/>
      <c r="D544" s="120"/>
      <c r="E544" s="191"/>
    </row>
    <row r="545" spans="1:5" ht="15.75" customHeight="1" x14ac:dyDescent="0.25">
      <c r="A545" s="120"/>
      <c r="B545" s="120"/>
      <c r="C545" s="120"/>
      <c r="D545" s="120"/>
      <c r="E545" s="191"/>
    </row>
    <row r="546" spans="1:5" ht="15.75" customHeight="1" x14ac:dyDescent="0.25">
      <c r="A546" s="120"/>
      <c r="B546" s="120"/>
      <c r="C546" s="120"/>
      <c r="D546" s="120"/>
      <c r="E546" s="191"/>
    </row>
    <row r="547" spans="1:5" ht="15.75" customHeight="1" x14ac:dyDescent="0.25">
      <c r="A547" s="120"/>
      <c r="B547" s="120"/>
      <c r="C547" s="120"/>
      <c r="D547" s="120"/>
      <c r="E547" s="191"/>
    </row>
    <row r="548" spans="1:5" ht="15.75" customHeight="1" x14ac:dyDescent="0.25">
      <c r="A548" s="120"/>
      <c r="B548" s="120"/>
      <c r="C548" s="120"/>
      <c r="D548" s="120"/>
      <c r="E548" s="191"/>
    </row>
    <row r="549" spans="1:5" ht="15.75" customHeight="1" x14ac:dyDescent="0.25">
      <c r="A549" s="120"/>
      <c r="B549" s="120"/>
      <c r="C549" s="120"/>
      <c r="D549" s="120"/>
      <c r="E549" s="191"/>
    </row>
    <row r="550" spans="1:5" ht="15.75" customHeight="1" x14ac:dyDescent="0.25">
      <c r="A550" s="120"/>
      <c r="B550" s="120"/>
      <c r="C550" s="120"/>
      <c r="D550" s="120"/>
      <c r="E550" s="191"/>
    </row>
    <row r="551" spans="1:5" ht="15.75" customHeight="1" x14ac:dyDescent="0.25">
      <c r="A551" s="120"/>
      <c r="B551" s="120"/>
      <c r="C551" s="120"/>
      <c r="D551" s="120"/>
      <c r="E551" s="191"/>
    </row>
    <row r="552" spans="1:5" ht="15.75" customHeight="1" x14ac:dyDescent="0.25">
      <c r="A552" s="120"/>
      <c r="B552" s="120"/>
      <c r="C552" s="120"/>
      <c r="D552" s="120"/>
      <c r="E552" s="191"/>
    </row>
    <row r="553" spans="1:5" ht="15.75" customHeight="1" x14ac:dyDescent="0.25">
      <c r="A553" s="120"/>
      <c r="B553" s="120"/>
      <c r="C553" s="120"/>
      <c r="D553" s="120"/>
      <c r="E553" s="191"/>
    </row>
    <row r="554" spans="1:5" ht="15.75" customHeight="1" x14ac:dyDescent="0.25">
      <c r="A554" s="120"/>
      <c r="B554" s="120"/>
      <c r="C554" s="120"/>
      <c r="D554" s="120"/>
      <c r="E554" s="191"/>
    </row>
    <row r="555" spans="1:5" ht="15.75" customHeight="1" x14ac:dyDescent="0.25">
      <c r="A555" s="120"/>
      <c r="B555" s="120"/>
      <c r="C555" s="120"/>
      <c r="D555" s="120"/>
      <c r="E555" s="191"/>
    </row>
    <row r="556" spans="1:5" ht="15.75" customHeight="1" x14ac:dyDescent="0.25">
      <c r="A556" s="120"/>
      <c r="B556" s="120"/>
      <c r="C556" s="120"/>
      <c r="D556" s="120"/>
      <c r="E556" s="191"/>
    </row>
    <row r="557" spans="1:5" ht="15.75" customHeight="1" x14ac:dyDescent="0.25">
      <c r="A557" s="120"/>
      <c r="B557" s="120"/>
      <c r="C557" s="120"/>
      <c r="D557" s="120"/>
      <c r="E557" s="191"/>
    </row>
    <row r="558" spans="1:5" ht="15.75" customHeight="1" x14ac:dyDescent="0.25">
      <c r="A558" s="120"/>
      <c r="B558" s="120"/>
      <c r="C558" s="120"/>
      <c r="D558" s="120"/>
      <c r="E558" s="191"/>
    </row>
    <row r="559" spans="1:5" ht="15.75" customHeight="1" x14ac:dyDescent="0.25">
      <c r="A559" s="120"/>
      <c r="B559" s="120"/>
      <c r="C559" s="120"/>
      <c r="D559" s="120"/>
      <c r="E559" s="191"/>
    </row>
    <row r="560" spans="1:5" ht="15.75" customHeight="1" x14ac:dyDescent="0.25">
      <c r="A560" s="120"/>
      <c r="B560" s="120"/>
      <c r="C560" s="120"/>
      <c r="D560" s="120"/>
      <c r="E560" s="191"/>
    </row>
    <row r="561" spans="1:5" ht="15.75" customHeight="1" x14ac:dyDescent="0.25">
      <c r="A561" s="120"/>
      <c r="B561" s="120"/>
      <c r="C561" s="120"/>
      <c r="D561" s="120"/>
      <c r="E561" s="191"/>
    </row>
    <row r="562" spans="1:5" ht="15.75" customHeight="1" x14ac:dyDescent="0.25">
      <c r="A562" s="120"/>
      <c r="B562" s="120"/>
      <c r="C562" s="120"/>
      <c r="D562" s="120"/>
      <c r="E562" s="191"/>
    </row>
    <row r="563" spans="1:5" ht="15.75" customHeight="1" x14ac:dyDescent="0.25">
      <c r="A563" s="120"/>
      <c r="B563" s="120"/>
      <c r="C563" s="120"/>
      <c r="D563" s="120"/>
      <c r="E563" s="191"/>
    </row>
    <row r="564" spans="1:5" ht="15.75" customHeight="1" x14ac:dyDescent="0.25">
      <c r="A564" s="120"/>
      <c r="B564" s="120"/>
      <c r="C564" s="120"/>
      <c r="D564" s="120"/>
      <c r="E564" s="191"/>
    </row>
    <row r="565" spans="1:5" ht="15.75" customHeight="1" x14ac:dyDescent="0.25">
      <c r="A565" s="120"/>
      <c r="B565" s="120"/>
      <c r="C565" s="120"/>
      <c r="D565" s="120"/>
      <c r="E565" s="191"/>
    </row>
    <row r="566" spans="1:5" ht="15.75" customHeight="1" x14ac:dyDescent="0.25">
      <c r="A566" s="120"/>
      <c r="B566" s="120"/>
      <c r="C566" s="120"/>
      <c r="D566" s="120"/>
      <c r="E566" s="191"/>
    </row>
    <row r="567" spans="1:5" ht="15.75" customHeight="1" x14ac:dyDescent="0.25">
      <c r="A567" s="120"/>
      <c r="B567" s="120"/>
      <c r="C567" s="120"/>
      <c r="D567" s="120"/>
      <c r="E567" s="191"/>
    </row>
    <row r="568" spans="1:5" ht="15.75" customHeight="1" x14ac:dyDescent="0.25">
      <c r="A568" s="120"/>
      <c r="B568" s="120"/>
      <c r="C568" s="120"/>
      <c r="D568" s="120"/>
      <c r="E568" s="191"/>
    </row>
    <row r="569" spans="1:5" ht="15.75" customHeight="1" x14ac:dyDescent="0.25">
      <c r="A569" s="120"/>
      <c r="B569" s="120"/>
      <c r="C569" s="120"/>
      <c r="D569" s="120"/>
      <c r="E569" s="191"/>
    </row>
    <row r="570" spans="1:5" ht="15.75" customHeight="1" x14ac:dyDescent="0.25">
      <c r="A570" s="120"/>
      <c r="B570" s="120"/>
      <c r="C570" s="120"/>
      <c r="D570" s="120"/>
      <c r="E570" s="191"/>
    </row>
    <row r="571" spans="1:5" ht="15.75" customHeight="1" x14ac:dyDescent="0.25">
      <c r="A571" s="120"/>
      <c r="B571" s="120"/>
      <c r="C571" s="120"/>
      <c r="D571" s="120"/>
      <c r="E571" s="191"/>
    </row>
    <row r="572" spans="1:5" ht="15.75" customHeight="1" x14ac:dyDescent="0.25">
      <c r="A572" s="120"/>
      <c r="B572" s="120"/>
      <c r="C572" s="120"/>
      <c r="D572" s="120"/>
      <c r="E572" s="191"/>
    </row>
    <row r="573" spans="1:5" ht="15.75" customHeight="1" x14ac:dyDescent="0.25">
      <c r="A573" s="120"/>
      <c r="B573" s="120"/>
      <c r="C573" s="120"/>
      <c r="D573" s="120"/>
      <c r="E573" s="191"/>
    </row>
    <row r="574" spans="1:5" ht="15.75" customHeight="1" x14ac:dyDescent="0.25">
      <c r="A574" s="120"/>
      <c r="B574" s="120"/>
      <c r="C574" s="120"/>
      <c r="D574" s="120"/>
      <c r="E574" s="191"/>
    </row>
    <row r="575" spans="1:5" ht="15.75" customHeight="1" x14ac:dyDescent="0.25">
      <c r="A575" s="120"/>
      <c r="B575" s="120"/>
      <c r="C575" s="120"/>
      <c r="D575" s="120"/>
      <c r="E575" s="191"/>
    </row>
    <row r="576" spans="1:5" ht="15.75" customHeight="1" x14ac:dyDescent="0.25">
      <c r="A576" s="120"/>
      <c r="B576" s="120"/>
      <c r="C576" s="120"/>
      <c r="D576" s="120"/>
      <c r="E576" s="191"/>
    </row>
    <row r="577" spans="1:5" ht="15.75" customHeight="1" x14ac:dyDescent="0.25">
      <c r="A577" s="120"/>
      <c r="B577" s="120"/>
      <c r="C577" s="120"/>
      <c r="D577" s="120"/>
      <c r="E577" s="191"/>
    </row>
    <row r="578" spans="1:5" ht="15.75" customHeight="1" x14ac:dyDescent="0.25">
      <c r="A578" s="120"/>
      <c r="B578" s="120"/>
      <c r="C578" s="120"/>
      <c r="D578" s="120"/>
      <c r="E578" s="191"/>
    </row>
    <row r="579" spans="1:5" ht="15.75" customHeight="1" x14ac:dyDescent="0.25">
      <c r="A579" s="120"/>
      <c r="B579" s="120"/>
      <c r="C579" s="120"/>
      <c r="D579" s="120"/>
      <c r="E579" s="191"/>
    </row>
    <row r="580" spans="1:5" ht="15.75" customHeight="1" x14ac:dyDescent="0.25">
      <c r="A580" s="120"/>
      <c r="B580" s="120"/>
      <c r="C580" s="120"/>
      <c r="D580" s="120"/>
      <c r="E580" s="191"/>
    </row>
    <row r="581" spans="1:5" ht="15.75" customHeight="1" x14ac:dyDescent="0.25">
      <c r="A581" s="120"/>
      <c r="B581" s="120"/>
      <c r="C581" s="120"/>
      <c r="D581" s="120"/>
      <c r="E581" s="191"/>
    </row>
    <row r="582" spans="1:5" ht="15.75" customHeight="1" x14ac:dyDescent="0.25">
      <c r="A582" s="120"/>
      <c r="B582" s="120"/>
      <c r="C582" s="120"/>
      <c r="D582" s="120"/>
      <c r="E582" s="191"/>
    </row>
    <row r="583" spans="1:5" ht="15.75" customHeight="1" x14ac:dyDescent="0.25">
      <c r="A583" s="120"/>
      <c r="B583" s="120"/>
      <c r="C583" s="120"/>
      <c r="D583" s="120"/>
      <c r="E583" s="191"/>
    </row>
    <row r="584" spans="1:5" ht="15.75" customHeight="1" x14ac:dyDescent="0.25">
      <c r="A584" s="120"/>
      <c r="B584" s="120"/>
      <c r="C584" s="120"/>
      <c r="D584" s="120"/>
      <c r="E584" s="191"/>
    </row>
    <row r="585" spans="1:5" ht="15.75" customHeight="1" x14ac:dyDescent="0.25">
      <c r="A585" s="120"/>
      <c r="B585" s="120"/>
      <c r="C585" s="120"/>
      <c r="D585" s="120"/>
      <c r="E585" s="191"/>
    </row>
    <row r="586" spans="1:5" ht="15.75" customHeight="1" x14ac:dyDescent="0.25">
      <c r="A586" s="120"/>
      <c r="B586" s="120"/>
      <c r="C586" s="120"/>
      <c r="D586" s="120"/>
      <c r="E586" s="191"/>
    </row>
    <row r="587" spans="1:5" ht="15.75" customHeight="1" x14ac:dyDescent="0.25">
      <c r="A587" s="120"/>
      <c r="B587" s="120"/>
      <c r="C587" s="120"/>
      <c r="D587" s="120"/>
      <c r="E587" s="191"/>
    </row>
    <row r="588" spans="1:5" ht="15.75" customHeight="1" x14ac:dyDescent="0.25">
      <c r="A588" s="120"/>
      <c r="B588" s="120"/>
      <c r="C588" s="120"/>
      <c r="D588" s="120"/>
      <c r="E588" s="191"/>
    </row>
    <row r="589" spans="1:5" ht="15.75" customHeight="1" x14ac:dyDescent="0.25">
      <c r="A589" s="120"/>
      <c r="B589" s="120"/>
      <c r="C589" s="120"/>
      <c r="D589" s="120"/>
      <c r="E589" s="191"/>
    </row>
    <row r="590" spans="1:5" ht="15.75" customHeight="1" x14ac:dyDescent="0.25">
      <c r="A590" s="120"/>
      <c r="B590" s="120"/>
      <c r="C590" s="120"/>
      <c r="D590" s="120"/>
      <c r="E590" s="191"/>
    </row>
    <row r="591" spans="1:5" ht="15.75" customHeight="1" x14ac:dyDescent="0.25">
      <c r="A591" s="120"/>
      <c r="B591" s="120"/>
      <c r="C591" s="120"/>
      <c r="D591" s="120"/>
      <c r="E591" s="191"/>
    </row>
    <row r="592" spans="1:5" ht="15.75" customHeight="1" x14ac:dyDescent="0.25">
      <c r="A592" s="120"/>
      <c r="B592" s="120"/>
      <c r="C592" s="120"/>
      <c r="D592" s="120"/>
      <c r="E592" s="191"/>
    </row>
    <row r="593" spans="1:5" ht="15.75" customHeight="1" x14ac:dyDescent="0.25">
      <c r="A593" s="120"/>
      <c r="B593" s="120"/>
      <c r="C593" s="120"/>
      <c r="D593" s="120"/>
      <c r="E593" s="191"/>
    </row>
    <row r="594" spans="1:5" ht="15.75" customHeight="1" x14ac:dyDescent="0.25">
      <c r="A594" s="120"/>
      <c r="B594" s="120"/>
      <c r="C594" s="120"/>
      <c r="D594" s="120"/>
      <c r="E594" s="191"/>
    </row>
    <row r="595" spans="1:5" ht="15.75" customHeight="1" x14ac:dyDescent="0.25">
      <c r="A595" s="120"/>
      <c r="B595" s="120"/>
      <c r="C595" s="120"/>
      <c r="D595" s="120"/>
      <c r="E595" s="191"/>
    </row>
    <row r="596" spans="1:5" ht="15.75" customHeight="1" x14ac:dyDescent="0.25">
      <c r="A596" s="120"/>
      <c r="B596" s="120"/>
      <c r="C596" s="120"/>
      <c r="D596" s="120"/>
      <c r="E596" s="191"/>
    </row>
    <row r="597" spans="1:5" ht="15.75" customHeight="1" x14ac:dyDescent="0.25">
      <c r="A597" s="120"/>
      <c r="B597" s="120"/>
      <c r="C597" s="120"/>
      <c r="D597" s="120"/>
      <c r="E597" s="191"/>
    </row>
    <row r="598" spans="1:5" ht="15.75" customHeight="1" x14ac:dyDescent="0.25">
      <c r="A598" s="120"/>
      <c r="B598" s="120"/>
      <c r="C598" s="120"/>
      <c r="D598" s="120"/>
      <c r="E598" s="191"/>
    </row>
    <row r="599" spans="1:5" ht="15.75" customHeight="1" x14ac:dyDescent="0.25">
      <c r="A599" s="120"/>
      <c r="B599" s="120"/>
      <c r="C599" s="120"/>
      <c r="D599" s="120"/>
      <c r="E599" s="191"/>
    </row>
    <row r="600" spans="1:5" ht="15.75" customHeight="1" x14ac:dyDescent="0.25">
      <c r="A600" s="120"/>
      <c r="B600" s="120"/>
      <c r="C600" s="120"/>
      <c r="D600" s="120"/>
      <c r="E600" s="191"/>
    </row>
    <row r="601" spans="1:5" ht="15.75" customHeight="1" x14ac:dyDescent="0.25">
      <c r="A601" s="120"/>
      <c r="B601" s="120"/>
      <c r="C601" s="120"/>
      <c r="D601" s="120"/>
      <c r="E601" s="191"/>
    </row>
    <row r="602" spans="1:5" ht="15.75" customHeight="1" x14ac:dyDescent="0.25">
      <c r="A602" s="120"/>
      <c r="B602" s="120"/>
      <c r="C602" s="120"/>
      <c r="D602" s="120"/>
      <c r="E602" s="191"/>
    </row>
    <row r="603" spans="1:5" ht="15.75" customHeight="1" x14ac:dyDescent="0.25">
      <c r="A603" s="120"/>
      <c r="B603" s="120"/>
      <c r="C603" s="120"/>
      <c r="D603" s="120"/>
      <c r="E603" s="191"/>
    </row>
    <row r="604" spans="1:5" ht="15.75" customHeight="1" x14ac:dyDescent="0.25">
      <c r="A604" s="120"/>
      <c r="B604" s="120"/>
      <c r="C604" s="120"/>
      <c r="D604" s="120"/>
      <c r="E604" s="191"/>
    </row>
    <row r="605" spans="1:5" ht="15.75" customHeight="1" x14ac:dyDescent="0.25">
      <c r="A605" s="120"/>
      <c r="B605" s="120"/>
      <c r="C605" s="120"/>
      <c r="D605" s="120"/>
      <c r="E605" s="191"/>
    </row>
    <row r="606" spans="1:5" ht="15.75" customHeight="1" x14ac:dyDescent="0.25">
      <c r="A606" s="120"/>
      <c r="B606" s="120"/>
      <c r="C606" s="120"/>
      <c r="D606" s="120"/>
      <c r="E606" s="191"/>
    </row>
    <row r="607" spans="1:5" ht="15.75" customHeight="1" x14ac:dyDescent="0.25">
      <c r="A607" s="120"/>
      <c r="B607" s="120"/>
      <c r="C607" s="120"/>
      <c r="D607" s="120"/>
      <c r="E607" s="191"/>
    </row>
    <row r="608" spans="1:5" ht="15.75" customHeight="1" x14ac:dyDescent="0.25">
      <c r="A608" s="120"/>
      <c r="B608" s="120"/>
      <c r="C608" s="120"/>
      <c r="D608" s="120"/>
      <c r="E608" s="191"/>
    </row>
    <row r="609" spans="1:5" ht="15.75" customHeight="1" x14ac:dyDescent="0.25">
      <c r="A609" s="120"/>
      <c r="B609" s="120"/>
      <c r="C609" s="120"/>
      <c r="D609" s="120"/>
      <c r="E609" s="191"/>
    </row>
    <row r="610" spans="1:5" ht="15.75" customHeight="1" x14ac:dyDescent="0.25">
      <c r="A610" s="120"/>
      <c r="B610" s="120"/>
      <c r="C610" s="120"/>
      <c r="D610" s="120"/>
      <c r="E610" s="191"/>
    </row>
    <row r="611" spans="1:5" ht="15.75" customHeight="1" x14ac:dyDescent="0.25">
      <c r="A611" s="120"/>
      <c r="B611" s="120"/>
      <c r="C611" s="120"/>
      <c r="D611" s="120"/>
      <c r="E611" s="191"/>
    </row>
    <row r="612" spans="1:5" ht="15.75" customHeight="1" x14ac:dyDescent="0.25">
      <c r="A612" s="120"/>
      <c r="B612" s="120"/>
      <c r="C612" s="120"/>
      <c r="D612" s="120"/>
      <c r="E612" s="191"/>
    </row>
    <row r="613" spans="1:5" ht="15.75" customHeight="1" x14ac:dyDescent="0.25">
      <c r="A613" s="120"/>
      <c r="B613" s="120"/>
      <c r="C613" s="120"/>
      <c r="D613" s="120"/>
      <c r="E613" s="191"/>
    </row>
    <row r="614" spans="1:5" ht="15.75" customHeight="1" x14ac:dyDescent="0.25">
      <c r="A614" s="120"/>
      <c r="B614" s="120"/>
      <c r="C614" s="120"/>
      <c r="D614" s="120"/>
      <c r="E614" s="191"/>
    </row>
    <row r="615" spans="1:5" ht="15.75" customHeight="1" x14ac:dyDescent="0.25">
      <c r="A615" s="120"/>
      <c r="B615" s="120"/>
      <c r="C615" s="120"/>
      <c r="D615" s="120"/>
      <c r="E615" s="191"/>
    </row>
    <row r="616" spans="1:5" ht="15.75" customHeight="1" x14ac:dyDescent="0.25">
      <c r="A616" s="120"/>
      <c r="B616" s="120"/>
      <c r="C616" s="120"/>
      <c r="D616" s="120"/>
      <c r="E616" s="191"/>
    </row>
    <row r="617" spans="1:5" ht="15.75" customHeight="1" x14ac:dyDescent="0.25">
      <c r="A617" s="120"/>
      <c r="B617" s="120"/>
      <c r="C617" s="120"/>
      <c r="D617" s="120"/>
      <c r="E617" s="191"/>
    </row>
    <row r="618" spans="1:5" ht="15.75" customHeight="1" x14ac:dyDescent="0.25">
      <c r="A618" s="120"/>
      <c r="B618" s="120"/>
      <c r="C618" s="120"/>
      <c r="D618" s="120"/>
      <c r="E618" s="191"/>
    </row>
    <row r="619" spans="1:5" ht="15.75" customHeight="1" x14ac:dyDescent="0.25">
      <c r="A619" s="120"/>
      <c r="B619" s="120"/>
      <c r="C619" s="120"/>
      <c r="D619" s="120"/>
      <c r="E619" s="191"/>
    </row>
    <row r="620" spans="1:5" ht="15.75" customHeight="1" x14ac:dyDescent="0.25">
      <c r="A620" s="120"/>
      <c r="B620" s="120"/>
      <c r="C620" s="120"/>
      <c r="D620" s="120"/>
      <c r="E620" s="191"/>
    </row>
    <row r="621" spans="1:5" ht="15.75" customHeight="1" x14ac:dyDescent="0.25">
      <c r="A621" s="120"/>
      <c r="B621" s="120"/>
      <c r="C621" s="120"/>
      <c r="D621" s="120"/>
      <c r="E621" s="191"/>
    </row>
    <row r="622" spans="1:5" ht="15.75" customHeight="1" x14ac:dyDescent="0.25">
      <c r="A622" s="120"/>
      <c r="B622" s="120"/>
      <c r="C622" s="120"/>
      <c r="D622" s="120"/>
      <c r="E622" s="191"/>
    </row>
    <row r="623" spans="1:5" ht="15.75" customHeight="1" x14ac:dyDescent="0.25">
      <c r="A623" s="120"/>
      <c r="B623" s="120"/>
      <c r="C623" s="120"/>
      <c r="D623" s="120"/>
      <c r="E623" s="191"/>
    </row>
    <row r="624" spans="1:5" ht="15.75" customHeight="1" x14ac:dyDescent="0.25">
      <c r="A624" s="120"/>
      <c r="B624" s="120"/>
      <c r="C624" s="120"/>
      <c r="D624" s="120"/>
      <c r="E624" s="191"/>
    </row>
    <row r="625" spans="1:5" ht="15.75" customHeight="1" x14ac:dyDescent="0.25">
      <c r="A625" s="120"/>
      <c r="B625" s="120"/>
      <c r="C625" s="120"/>
      <c r="D625" s="120"/>
      <c r="E625" s="191"/>
    </row>
    <row r="626" spans="1:5" ht="15.75" customHeight="1" x14ac:dyDescent="0.25">
      <c r="A626" s="120"/>
      <c r="B626" s="120"/>
      <c r="C626" s="120"/>
      <c r="D626" s="120"/>
      <c r="E626" s="191"/>
    </row>
    <row r="627" spans="1:5" ht="15.75" customHeight="1" x14ac:dyDescent="0.25">
      <c r="A627" s="120"/>
      <c r="B627" s="120"/>
      <c r="C627" s="120"/>
      <c r="D627" s="120"/>
      <c r="E627" s="191"/>
    </row>
    <row r="628" spans="1:5" ht="15.75" customHeight="1" x14ac:dyDescent="0.25">
      <c r="A628" s="120"/>
      <c r="B628" s="120"/>
      <c r="C628" s="120"/>
      <c r="D628" s="120"/>
      <c r="E628" s="191"/>
    </row>
    <row r="629" spans="1:5" ht="15.75" customHeight="1" x14ac:dyDescent="0.25">
      <c r="A629" s="120"/>
      <c r="B629" s="120"/>
      <c r="C629" s="120"/>
      <c r="D629" s="120"/>
      <c r="E629" s="191"/>
    </row>
    <row r="630" spans="1:5" ht="15.75" customHeight="1" x14ac:dyDescent="0.25">
      <c r="A630" s="120"/>
      <c r="B630" s="120"/>
      <c r="C630" s="120"/>
      <c r="D630" s="120"/>
      <c r="E630" s="191"/>
    </row>
    <row r="631" spans="1:5" ht="15.75" customHeight="1" x14ac:dyDescent="0.25">
      <c r="A631" s="120"/>
      <c r="B631" s="120"/>
      <c r="C631" s="120"/>
      <c r="D631" s="120"/>
      <c r="E631" s="191"/>
    </row>
    <row r="632" spans="1:5" ht="15.75" customHeight="1" x14ac:dyDescent="0.25">
      <c r="A632" s="120"/>
      <c r="B632" s="120"/>
      <c r="C632" s="120"/>
      <c r="D632" s="120"/>
      <c r="E632" s="191"/>
    </row>
    <row r="633" spans="1:5" ht="15.75" customHeight="1" x14ac:dyDescent="0.25">
      <c r="A633" s="120"/>
      <c r="B633" s="120"/>
      <c r="C633" s="120"/>
      <c r="D633" s="120"/>
      <c r="E633" s="191"/>
    </row>
    <row r="634" spans="1:5" ht="15.75" customHeight="1" x14ac:dyDescent="0.25">
      <c r="A634" s="120"/>
      <c r="B634" s="120"/>
      <c r="C634" s="120"/>
      <c r="D634" s="120"/>
      <c r="E634" s="191"/>
    </row>
    <row r="635" spans="1:5" ht="15.75" customHeight="1" x14ac:dyDescent="0.25">
      <c r="A635" s="120"/>
      <c r="B635" s="120"/>
      <c r="C635" s="120"/>
      <c r="D635" s="120"/>
      <c r="E635" s="191"/>
    </row>
    <row r="636" spans="1:5" ht="15.75" customHeight="1" x14ac:dyDescent="0.25">
      <c r="A636" s="120"/>
      <c r="B636" s="120"/>
      <c r="C636" s="120"/>
      <c r="D636" s="120"/>
      <c r="E636" s="191"/>
    </row>
    <row r="637" spans="1:5" ht="15.75" customHeight="1" x14ac:dyDescent="0.25">
      <c r="A637" s="120"/>
      <c r="B637" s="120"/>
      <c r="C637" s="120"/>
      <c r="D637" s="120"/>
      <c r="E637" s="191"/>
    </row>
    <row r="638" spans="1:5" ht="15.75" customHeight="1" x14ac:dyDescent="0.25">
      <c r="A638" s="120"/>
      <c r="B638" s="120"/>
      <c r="C638" s="120"/>
      <c r="D638" s="120"/>
      <c r="E638" s="191"/>
    </row>
    <row r="639" spans="1:5" ht="15.75" customHeight="1" x14ac:dyDescent="0.25">
      <c r="A639" s="120"/>
      <c r="B639" s="120"/>
      <c r="C639" s="120"/>
      <c r="D639" s="120"/>
      <c r="E639" s="191"/>
    </row>
    <row r="640" spans="1:5" ht="15.75" customHeight="1" x14ac:dyDescent="0.25">
      <c r="A640" s="120"/>
      <c r="B640" s="120"/>
      <c r="C640" s="120"/>
      <c r="D640" s="120"/>
      <c r="E640" s="191"/>
    </row>
    <row r="641" spans="1:5" ht="15.75" customHeight="1" x14ac:dyDescent="0.25">
      <c r="A641" s="120"/>
      <c r="B641" s="120"/>
      <c r="C641" s="120"/>
      <c r="D641" s="120"/>
      <c r="E641" s="191"/>
    </row>
    <row r="642" spans="1:5" ht="15.75" customHeight="1" x14ac:dyDescent="0.25">
      <c r="A642" s="120"/>
      <c r="B642" s="120"/>
      <c r="C642" s="120"/>
      <c r="D642" s="120"/>
      <c r="E642" s="191"/>
    </row>
    <row r="643" spans="1:5" ht="15.75" customHeight="1" x14ac:dyDescent="0.25">
      <c r="A643" s="120"/>
      <c r="B643" s="120"/>
      <c r="C643" s="120"/>
      <c r="D643" s="120"/>
      <c r="E643" s="191"/>
    </row>
    <row r="644" spans="1:5" ht="15.75" customHeight="1" x14ac:dyDescent="0.25">
      <c r="A644" s="120"/>
      <c r="B644" s="120"/>
      <c r="C644" s="120"/>
      <c r="D644" s="120"/>
      <c r="E644" s="191"/>
    </row>
    <row r="645" spans="1:5" ht="15.75" customHeight="1" x14ac:dyDescent="0.25">
      <c r="A645" s="120"/>
      <c r="B645" s="120"/>
      <c r="C645" s="120"/>
      <c r="D645" s="120"/>
      <c r="E645" s="191"/>
    </row>
    <row r="646" spans="1:5" ht="15.75" customHeight="1" x14ac:dyDescent="0.25">
      <c r="A646" s="120"/>
      <c r="B646" s="120"/>
      <c r="C646" s="120"/>
      <c r="D646" s="120"/>
      <c r="E646" s="191"/>
    </row>
    <row r="647" spans="1:5" ht="15.75" customHeight="1" x14ac:dyDescent="0.25">
      <c r="A647" s="120"/>
      <c r="B647" s="120"/>
      <c r="C647" s="120"/>
      <c r="D647" s="120"/>
      <c r="E647" s="191"/>
    </row>
    <row r="648" spans="1:5" ht="15.75" customHeight="1" x14ac:dyDescent="0.25">
      <c r="A648" s="120"/>
      <c r="B648" s="120"/>
      <c r="C648" s="120"/>
      <c r="D648" s="120"/>
      <c r="E648" s="191"/>
    </row>
    <row r="649" spans="1:5" ht="15.75" customHeight="1" x14ac:dyDescent="0.25">
      <c r="A649" s="120"/>
      <c r="B649" s="120"/>
      <c r="C649" s="120"/>
      <c r="D649" s="120"/>
      <c r="E649" s="191"/>
    </row>
    <row r="650" spans="1:5" ht="15.75" customHeight="1" x14ac:dyDescent="0.25">
      <c r="A650" s="120"/>
      <c r="B650" s="120"/>
      <c r="C650" s="120"/>
      <c r="D650" s="120"/>
      <c r="E650" s="191"/>
    </row>
    <row r="651" spans="1:5" ht="15.75" customHeight="1" x14ac:dyDescent="0.25">
      <c r="A651" s="120"/>
      <c r="B651" s="120"/>
      <c r="C651" s="120"/>
      <c r="D651" s="120"/>
      <c r="E651" s="191"/>
    </row>
    <row r="652" spans="1:5" ht="15.75" customHeight="1" x14ac:dyDescent="0.25">
      <c r="A652" s="120"/>
      <c r="B652" s="120"/>
      <c r="C652" s="120"/>
      <c r="D652" s="120"/>
      <c r="E652" s="191"/>
    </row>
    <row r="653" spans="1:5" ht="15.75" customHeight="1" x14ac:dyDescent="0.25">
      <c r="A653" s="120"/>
      <c r="B653" s="120"/>
      <c r="C653" s="120"/>
      <c r="D653" s="120"/>
      <c r="E653" s="191"/>
    </row>
    <row r="654" spans="1:5" ht="15.75" customHeight="1" x14ac:dyDescent="0.25">
      <c r="A654" s="120"/>
      <c r="B654" s="120"/>
      <c r="C654" s="120"/>
      <c r="D654" s="120"/>
      <c r="E654" s="191"/>
    </row>
    <row r="655" spans="1:5" ht="15.75" customHeight="1" x14ac:dyDescent="0.25">
      <c r="A655" s="120"/>
      <c r="B655" s="120"/>
      <c r="C655" s="120"/>
      <c r="D655" s="120"/>
      <c r="E655" s="191"/>
    </row>
    <row r="656" spans="1:5" ht="15.75" customHeight="1" x14ac:dyDescent="0.25">
      <c r="A656" s="120"/>
      <c r="B656" s="120"/>
      <c r="C656" s="120"/>
      <c r="D656" s="120"/>
      <c r="E656" s="191"/>
    </row>
    <row r="657" spans="1:5" ht="15.75" customHeight="1" x14ac:dyDescent="0.25">
      <c r="A657" s="120"/>
      <c r="B657" s="120"/>
      <c r="C657" s="120"/>
      <c r="D657" s="120"/>
      <c r="E657" s="191"/>
    </row>
    <row r="658" spans="1:5" ht="15.75" customHeight="1" x14ac:dyDescent="0.25">
      <c r="A658" s="120"/>
      <c r="B658" s="120"/>
      <c r="C658" s="120"/>
      <c r="D658" s="120"/>
      <c r="E658" s="191"/>
    </row>
    <row r="659" spans="1:5" ht="15.75" customHeight="1" x14ac:dyDescent="0.25">
      <c r="A659" s="120"/>
      <c r="B659" s="120"/>
      <c r="C659" s="120"/>
      <c r="D659" s="120"/>
      <c r="E659" s="191"/>
    </row>
    <row r="660" spans="1:5" ht="15.75" customHeight="1" x14ac:dyDescent="0.25">
      <c r="A660" s="120"/>
      <c r="B660" s="120"/>
      <c r="C660" s="120"/>
      <c r="D660" s="120"/>
      <c r="E660" s="191"/>
    </row>
    <row r="661" spans="1:5" ht="15.75" customHeight="1" x14ac:dyDescent="0.25">
      <c r="A661" s="120"/>
      <c r="B661" s="120"/>
      <c r="C661" s="120"/>
      <c r="D661" s="120"/>
      <c r="E661" s="191"/>
    </row>
    <row r="662" spans="1:5" ht="15.75" customHeight="1" x14ac:dyDescent="0.25">
      <c r="A662" s="120"/>
      <c r="B662" s="120"/>
      <c r="C662" s="120"/>
      <c r="D662" s="120"/>
      <c r="E662" s="191"/>
    </row>
    <row r="663" spans="1:5" ht="15.75" customHeight="1" x14ac:dyDescent="0.25">
      <c r="A663" s="120"/>
      <c r="B663" s="120"/>
      <c r="C663" s="120"/>
      <c r="D663" s="120"/>
      <c r="E663" s="191"/>
    </row>
    <row r="664" spans="1:5" ht="15.75" customHeight="1" x14ac:dyDescent="0.25">
      <c r="A664" s="120"/>
      <c r="B664" s="120"/>
      <c r="C664" s="120"/>
      <c r="D664" s="120"/>
      <c r="E664" s="191"/>
    </row>
    <row r="665" spans="1:5" ht="15.75" customHeight="1" x14ac:dyDescent="0.25">
      <c r="A665" s="120"/>
      <c r="B665" s="120"/>
      <c r="C665" s="120"/>
      <c r="D665" s="120"/>
      <c r="E665" s="191"/>
    </row>
    <row r="666" spans="1:5" ht="15.75" customHeight="1" x14ac:dyDescent="0.25">
      <c r="A666" s="120"/>
      <c r="B666" s="120"/>
      <c r="C666" s="120"/>
      <c r="D666" s="120"/>
      <c r="E666" s="191"/>
    </row>
    <row r="667" spans="1:5" ht="15.75" customHeight="1" x14ac:dyDescent="0.25">
      <c r="A667" s="120"/>
      <c r="B667" s="120"/>
      <c r="C667" s="120"/>
      <c r="D667" s="120"/>
      <c r="E667" s="191"/>
    </row>
    <row r="668" spans="1:5" ht="15.75" customHeight="1" x14ac:dyDescent="0.25">
      <c r="A668" s="120"/>
      <c r="B668" s="120"/>
      <c r="C668" s="120"/>
      <c r="D668" s="120"/>
      <c r="E668" s="191"/>
    </row>
    <row r="669" spans="1:5" ht="15.75" customHeight="1" x14ac:dyDescent="0.25">
      <c r="A669" s="120"/>
      <c r="B669" s="120"/>
      <c r="C669" s="120"/>
      <c r="D669" s="120"/>
      <c r="E669" s="191"/>
    </row>
    <row r="670" spans="1:5" ht="15.75" customHeight="1" x14ac:dyDescent="0.25">
      <c r="A670" s="120"/>
      <c r="B670" s="120"/>
      <c r="C670" s="120"/>
      <c r="D670" s="120"/>
      <c r="E670" s="191"/>
    </row>
    <row r="671" spans="1:5" ht="15.75" customHeight="1" x14ac:dyDescent="0.25">
      <c r="A671" s="120"/>
      <c r="B671" s="120"/>
      <c r="C671" s="120"/>
      <c r="D671" s="120"/>
      <c r="E671" s="191"/>
    </row>
    <row r="672" spans="1:5" ht="15.75" customHeight="1" x14ac:dyDescent="0.25">
      <c r="A672" s="120"/>
      <c r="B672" s="120"/>
      <c r="C672" s="120"/>
      <c r="D672" s="120"/>
      <c r="E672" s="191"/>
    </row>
    <row r="673" spans="1:5" ht="15.75" customHeight="1" x14ac:dyDescent="0.25">
      <c r="A673" s="120"/>
      <c r="B673" s="120"/>
      <c r="C673" s="120"/>
      <c r="D673" s="120"/>
      <c r="E673" s="191"/>
    </row>
    <row r="674" spans="1:5" ht="15.75" customHeight="1" x14ac:dyDescent="0.25">
      <c r="A674" s="120"/>
      <c r="B674" s="120"/>
      <c r="C674" s="120"/>
      <c r="D674" s="120"/>
      <c r="E674" s="191"/>
    </row>
    <row r="675" spans="1:5" ht="15.75" customHeight="1" x14ac:dyDescent="0.25">
      <c r="A675" s="120"/>
      <c r="B675" s="120"/>
      <c r="C675" s="120"/>
      <c r="D675" s="120"/>
      <c r="E675" s="191"/>
    </row>
    <row r="676" spans="1:5" ht="15.75" customHeight="1" x14ac:dyDescent="0.25">
      <c r="A676" s="120"/>
      <c r="B676" s="120"/>
      <c r="C676" s="120"/>
      <c r="D676" s="120"/>
      <c r="E676" s="191"/>
    </row>
    <row r="677" spans="1:5" ht="15.75" customHeight="1" x14ac:dyDescent="0.25">
      <c r="A677" s="120"/>
      <c r="B677" s="120"/>
      <c r="C677" s="120"/>
      <c r="D677" s="120"/>
      <c r="E677" s="191"/>
    </row>
    <row r="678" spans="1:5" ht="15.75" customHeight="1" x14ac:dyDescent="0.25">
      <c r="A678" s="120"/>
      <c r="B678" s="120"/>
      <c r="C678" s="120"/>
      <c r="D678" s="120"/>
      <c r="E678" s="191"/>
    </row>
    <row r="679" spans="1:5" ht="15.75" customHeight="1" x14ac:dyDescent="0.25">
      <c r="A679" s="120"/>
      <c r="B679" s="120"/>
      <c r="C679" s="120"/>
      <c r="D679" s="120"/>
      <c r="E679" s="191"/>
    </row>
    <row r="680" spans="1:5" ht="15.75" customHeight="1" x14ac:dyDescent="0.25">
      <c r="A680" s="120"/>
      <c r="B680" s="120"/>
      <c r="C680" s="120"/>
      <c r="D680" s="120"/>
      <c r="E680" s="191"/>
    </row>
    <row r="681" spans="1:5" ht="15.75" customHeight="1" x14ac:dyDescent="0.25">
      <c r="A681" s="120"/>
      <c r="B681" s="120"/>
      <c r="C681" s="120"/>
      <c r="D681" s="120"/>
      <c r="E681" s="191"/>
    </row>
    <row r="682" spans="1:5" ht="15.75" customHeight="1" x14ac:dyDescent="0.25">
      <c r="A682" s="120"/>
      <c r="B682" s="120"/>
      <c r="C682" s="120"/>
      <c r="D682" s="120"/>
      <c r="E682" s="191"/>
    </row>
    <row r="683" spans="1:5" ht="15.75" customHeight="1" x14ac:dyDescent="0.25">
      <c r="A683" s="120"/>
      <c r="B683" s="120"/>
      <c r="C683" s="120"/>
      <c r="D683" s="120"/>
      <c r="E683" s="191"/>
    </row>
    <row r="684" spans="1:5" ht="15.75" customHeight="1" x14ac:dyDescent="0.25">
      <c r="A684" s="120"/>
      <c r="B684" s="120"/>
      <c r="C684" s="120"/>
      <c r="D684" s="120"/>
      <c r="E684" s="191"/>
    </row>
    <row r="685" spans="1:5" ht="15.75" customHeight="1" x14ac:dyDescent="0.25">
      <c r="A685" s="120"/>
      <c r="B685" s="120"/>
      <c r="C685" s="120"/>
      <c r="D685" s="120"/>
      <c r="E685" s="191"/>
    </row>
    <row r="686" spans="1:5" ht="15.75" customHeight="1" x14ac:dyDescent="0.25">
      <c r="A686" s="120"/>
      <c r="B686" s="120"/>
      <c r="C686" s="120"/>
      <c r="D686" s="120"/>
      <c r="E686" s="191"/>
    </row>
    <row r="687" spans="1:5" ht="15.75" customHeight="1" x14ac:dyDescent="0.25">
      <c r="A687" s="120"/>
      <c r="B687" s="120"/>
      <c r="C687" s="120"/>
      <c r="D687" s="120"/>
      <c r="E687" s="191"/>
    </row>
    <row r="688" spans="1:5" ht="15.75" customHeight="1" x14ac:dyDescent="0.25">
      <c r="A688" s="120"/>
      <c r="B688" s="120"/>
      <c r="C688" s="120"/>
      <c r="D688" s="120"/>
      <c r="E688" s="191"/>
    </row>
    <row r="689" spans="1:5" ht="15.75" customHeight="1" x14ac:dyDescent="0.25">
      <c r="A689" s="120"/>
      <c r="B689" s="120"/>
      <c r="C689" s="120"/>
      <c r="D689" s="120"/>
      <c r="E689" s="191"/>
    </row>
    <row r="690" spans="1:5" ht="15.75" customHeight="1" x14ac:dyDescent="0.25">
      <c r="A690" s="120"/>
      <c r="B690" s="120"/>
      <c r="C690" s="120"/>
      <c r="D690" s="120"/>
      <c r="E690" s="191"/>
    </row>
    <row r="691" spans="1:5" ht="15.75" customHeight="1" x14ac:dyDescent="0.25">
      <c r="A691" s="120"/>
      <c r="B691" s="120"/>
      <c r="C691" s="120"/>
      <c r="D691" s="120"/>
      <c r="E691" s="191"/>
    </row>
    <row r="692" spans="1:5" ht="15.75" customHeight="1" x14ac:dyDescent="0.25">
      <c r="A692" s="120"/>
      <c r="B692" s="120"/>
      <c r="C692" s="120"/>
      <c r="D692" s="120"/>
      <c r="E692" s="191"/>
    </row>
    <row r="693" spans="1:5" ht="15.75" customHeight="1" x14ac:dyDescent="0.25">
      <c r="A693" s="120"/>
      <c r="B693" s="120"/>
      <c r="C693" s="120"/>
      <c r="D693" s="120"/>
      <c r="E693" s="191"/>
    </row>
    <row r="694" spans="1:5" ht="15.75" customHeight="1" x14ac:dyDescent="0.25">
      <c r="A694" s="120"/>
      <c r="B694" s="120"/>
      <c r="C694" s="120"/>
      <c r="D694" s="120"/>
      <c r="E694" s="191"/>
    </row>
    <row r="695" spans="1:5" ht="15.75" customHeight="1" x14ac:dyDescent="0.25">
      <c r="A695" s="120"/>
      <c r="B695" s="120"/>
      <c r="C695" s="120"/>
      <c r="D695" s="120"/>
      <c r="E695" s="191"/>
    </row>
    <row r="696" spans="1:5" ht="15.75" customHeight="1" x14ac:dyDescent="0.25">
      <c r="A696" s="120"/>
      <c r="B696" s="120"/>
      <c r="C696" s="120"/>
      <c r="D696" s="120"/>
      <c r="E696" s="191"/>
    </row>
    <row r="697" spans="1:5" ht="15.75" customHeight="1" x14ac:dyDescent="0.25">
      <c r="A697" s="120"/>
      <c r="B697" s="120"/>
      <c r="C697" s="120"/>
      <c r="D697" s="120"/>
      <c r="E697" s="191"/>
    </row>
    <row r="698" spans="1:5" ht="15.75" customHeight="1" x14ac:dyDescent="0.25">
      <c r="A698" s="120"/>
      <c r="B698" s="120"/>
      <c r="C698" s="120"/>
      <c r="D698" s="120"/>
      <c r="E698" s="191"/>
    </row>
    <row r="699" spans="1:5" ht="15.75" customHeight="1" x14ac:dyDescent="0.25">
      <c r="A699" s="120"/>
      <c r="B699" s="120"/>
      <c r="C699" s="120"/>
      <c r="D699" s="120"/>
      <c r="E699" s="191"/>
    </row>
    <row r="700" spans="1:5" ht="15.75" customHeight="1" x14ac:dyDescent="0.25">
      <c r="A700" s="120"/>
      <c r="B700" s="120"/>
      <c r="C700" s="120"/>
      <c r="D700" s="120"/>
      <c r="E700" s="191"/>
    </row>
    <row r="701" spans="1:5" ht="15.75" customHeight="1" x14ac:dyDescent="0.25">
      <c r="A701" s="120"/>
      <c r="B701" s="120"/>
      <c r="C701" s="120"/>
      <c r="D701" s="120"/>
      <c r="E701" s="191"/>
    </row>
    <row r="702" spans="1:5" ht="15.75" customHeight="1" x14ac:dyDescent="0.25">
      <c r="A702" s="120"/>
      <c r="B702" s="120"/>
      <c r="C702" s="120"/>
      <c r="D702" s="120"/>
      <c r="E702" s="191"/>
    </row>
    <row r="703" spans="1:5" ht="15.75" customHeight="1" x14ac:dyDescent="0.25">
      <c r="A703" s="120"/>
      <c r="B703" s="120"/>
      <c r="C703" s="120"/>
      <c r="D703" s="120"/>
      <c r="E703" s="191"/>
    </row>
    <row r="704" spans="1:5" ht="15.75" customHeight="1" x14ac:dyDescent="0.25">
      <c r="A704" s="120"/>
      <c r="B704" s="120"/>
      <c r="C704" s="120"/>
      <c r="D704" s="120"/>
      <c r="E704" s="191"/>
    </row>
    <row r="705" spans="1:5" ht="15.75" customHeight="1" x14ac:dyDescent="0.25">
      <c r="A705" s="120"/>
      <c r="B705" s="120"/>
      <c r="C705" s="120"/>
      <c r="D705" s="120"/>
      <c r="E705" s="191"/>
    </row>
    <row r="706" spans="1:5" ht="15.75" customHeight="1" x14ac:dyDescent="0.25">
      <c r="A706" s="120"/>
      <c r="B706" s="120"/>
      <c r="C706" s="120"/>
      <c r="D706" s="120"/>
      <c r="E706" s="191"/>
    </row>
    <row r="707" spans="1:5" ht="15.75" customHeight="1" x14ac:dyDescent="0.25">
      <c r="A707" s="120"/>
      <c r="B707" s="120"/>
      <c r="C707" s="120"/>
      <c r="D707" s="120"/>
      <c r="E707" s="191"/>
    </row>
    <row r="708" spans="1:5" ht="15.75" customHeight="1" x14ac:dyDescent="0.25">
      <c r="A708" s="120"/>
      <c r="B708" s="120"/>
      <c r="C708" s="120"/>
      <c r="D708" s="120"/>
      <c r="E708" s="191"/>
    </row>
    <row r="709" spans="1:5" ht="15.75" customHeight="1" x14ac:dyDescent="0.25">
      <c r="A709" s="120"/>
      <c r="B709" s="120"/>
      <c r="C709" s="120"/>
      <c r="D709" s="120"/>
      <c r="E709" s="191"/>
    </row>
    <row r="710" spans="1:5" ht="15.75" customHeight="1" x14ac:dyDescent="0.25">
      <c r="A710" s="120"/>
      <c r="B710" s="120"/>
      <c r="C710" s="120"/>
      <c r="D710" s="120"/>
      <c r="E710" s="191"/>
    </row>
    <row r="711" spans="1:5" ht="15.75" customHeight="1" x14ac:dyDescent="0.25">
      <c r="A711" s="120"/>
      <c r="B711" s="120"/>
      <c r="C711" s="120"/>
      <c r="D711" s="120"/>
      <c r="E711" s="191"/>
    </row>
    <row r="712" spans="1:5" ht="15.75" customHeight="1" x14ac:dyDescent="0.25">
      <c r="A712" s="120"/>
      <c r="B712" s="120"/>
      <c r="C712" s="120"/>
      <c r="D712" s="120"/>
      <c r="E712" s="191"/>
    </row>
    <row r="713" spans="1:5" ht="15.75" customHeight="1" x14ac:dyDescent="0.25">
      <c r="A713" s="120"/>
      <c r="B713" s="120"/>
      <c r="C713" s="120"/>
      <c r="D713" s="120"/>
      <c r="E713" s="191"/>
    </row>
    <row r="714" spans="1:5" ht="15.75" customHeight="1" x14ac:dyDescent="0.25">
      <c r="A714" s="120"/>
      <c r="B714" s="120"/>
      <c r="C714" s="120"/>
      <c r="D714" s="120"/>
      <c r="E714" s="191"/>
    </row>
    <row r="715" spans="1:5" ht="15.75" customHeight="1" x14ac:dyDescent="0.25">
      <c r="A715" s="120"/>
      <c r="B715" s="120"/>
      <c r="C715" s="120"/>
      <c r="D715" s="120"/>
      <c r="E715" s="191"/>
    </row>
    <row r="716" spans="1:5" ht="15.75" customHeight="1" x14ac:dyDescent="0.25">
      <c r="A716" s="120"/>
      <c r="B716" s="120"/>
      <c r="C716" s="120"/>
      <c r="D716" s="120"/>
      <c r="E716" s="191"/>
    </row>
    <row r="717" spans="1:5" ht="15.75" customHeight="1" x14ac:dyDescent="0.25">
      <c r="A717" s="120"/>
      <c r="B717" s="120"/>
      <c r="C717" s="120"/>
      <c r="D717" s="120"/>
      <c r="E717" s="191"/>
    </row>
    <row r="718" spans="1:5" ht="15.75" customHeight="1" x14ac:dyDescent="0.25">
      <c r="A718" s="120"/>
      <c r="B718" s="120"/>
      <c r="C718" s="120"/>
      <c r="D718" s="120"/>
      <c r="E718" s="191"/>
    </row>
    <row r="719" spans="1:5" ht="15.75" customHeight="1" x14ac:dyDescent="0.25">
      <c r="A719" s="120"/>
      <c r="B719" s="120"/>
      <c r="C719" s="120"/>
      <c r="D719" s="120"/>
      <c r="E719" s="191"/>
    </row>
    <row r="720" spans="1:5" ht="15.75" customHeight="1" x14ac:dyDescent="0.25">
      <c r="A720" s="120"/>
      <c r="B720" s="120"/>
      <c r="C720" s="120"/>
      <c r="D720" s="120"/>
      <c r="E720" s="191"/>
    </row>
    <row r="721" spans="1:5" ht="15.75" customHeight="1" x14ac:dyDescent="0.25">
      <c r="A721" s="120"/>
      <c r="B721" s="120"/>
      <c r="C721" s="120"/>
      <c r="D721" s="120"/>
      <c r="E721" s="191"/>
    </row>
    <row r="722" spans="1:5" ht="15.75" customHeight="1" x14ac:dyDescent="0.25">
      <c r="A722" s="120"/>
      <c r="B722" s="120"/>
      <c r="C722" s="120"/>
      <c r="D722" s="120"/>
      <c r="E722" s="191"/>
    </row>
    <row r="723" spans="1:5" ht="15.75" customHeight="1" x14ac:dyDescent="0.25">
      <c r="A723" s="120"/>
      <c r="B723" s="120"/>
      <c r="C723" s="120"/>
      <c r="D723" s="120"/>
      <c r="E723" s="191"/>
    </row>
    <row r="724" spans="1:5" ht="15.75" customHeight="1" x14ac:dyDescent="0.25">
      <c r="A724" s="120"/>
      <c r="B724" s="120"/>
      <c r="C724" s="120"/>
      <c r="D724" s="120"/>
      <c r="E724" s="191"/>
    </row>
    <row r="725" spans="1:5" ht="15.75" customHeight="1" x14ac:dyDescent="0.25">
      <c r="A725" s="120"/>
      <c r="B725" s="120"/>
      <c r="C725" s="120"/>
      <c r="D725" s="120"/>
      <c r="E725" s="191"/>
    </row>
    <row r="726" spans="1:5" ht="15.75" customHeight="1" x14ac:dyDescent="0.25">
      <c r="A726" s="120"/>
      <c r="B726" s="120"/>
      <c r="C726" s="120"/>
      <c r="D726" s="120"/>
      <c r="E726" s="191"/>
    </row>
    <row r="727" spans="1:5" ht="15.75" customHeight="1" x14ac:dyDescent="0.25">
      <c r="A727" s="120"/>
      <c r="B727" s="120"/>
      <c r="C727" s="120"/>
      <c r="D727" s="120"/>
      <c r="E727" s="191"/>
    </row>
    <row r="728" spans="1:5" ht="15.75" customHeight="1" x14ac:dyDescent="0.25">
      <c r="A728" s="120"/>
      <c r="B728" s="120"/>
      <c r="C728" s="120"/>
      <c r="D728" s="120"/>
      <c r="E728" s="191"/>
    </row>
    <row r="729" spans="1:5" ht="15.75" customHeight="1" x14ac:dyDescent="0.25">
      <c r="A729" s="120"/>
      <c r="B729" s="120"/>
      <c r="C729" s="120"/>
      <c r="D729" s="120"/>
      <c r="E729" s="191"/>
    </row>
    <row r="730" spans="1:5" ht="15.75" customHeight="1" x14ac:dyDescent="0.25">
      <c r="A730" s="120"/>
      <c r="B730" s="120"/>
      <c r="C730" s="120"/>
      <c r="D730" s="120"/>
      <c r="E730" s="191"/>
    </row>
    <row r="731" spans="1:5" ht="15.75" customHeight="1" x14ac:dyDescent="0.25">
      <c r="A731" s="120"/>
      <c r="B731" s="120"/>
      <c r="C731" s="120"/>
      <c r="D731" s="120"/>
      <c r="E731" s="191"/>
    </row>
    <row r="732" spans="1:5" ht="15.75" customHeight="1" x14ac:dyDescent="0.25">
      <c r="A732" s="120"/>
      <c r="B732" s="120"/>
      <c r="C732" s="120"/>
      <c r="D732" s="120"/>
      <c r="E732" s="191"/>
    </row>
    <row r="733" spans="1:5" ht="15.75" customHeight="1" x14ac:dyDescent="0.25">
      <c r="A733" s="120"/>
      <c r="B733" s="120"/>
      <c r="C733" s="120"/>
      <c r="D733" s="120"/>
      <c r="E733" s="191"/>
    </row>
  </sheetData>
  <pageMargins left="0.7" right="0.7" top="0.75" bottom="0.75" header="0" footer="0"/>
  <pageSetup scale="2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466"/>
  <sheetViews>
    <sheetView zoomScale="55" zoomScaleNormal="55" workbookViewId="0">
      <selection activeCell="I142" sqref="I142"/>
    </sheetView>
  </sheetViews>
  <sheetFormatPr defaultColWidth="9.140625" defaultRowHeight="15" x14ac:dyDescent="0.25"/>
  <cols>
    <col min="1" max="1" width="3.28515625" style="1" customWidth="1"/>
    <col min="2" max="2" width="13.42578125" style="1" customWidth="1"/>
    <col min="3" max="13" width="11.140625" style="5" customWidth="1"/>
    <col min="14" max="14" width="9.5703125" style="1" bestFit="1" customWidth="1"/>
    <col min="15" max="15" width="20.140625" style="1" customWidth="1"/>
    <col min="16" max="26" width="11.140625" style="1" customWidth="1"/>
    <col min="27" max="16384" width="9.140625" style="1"/>
  </cols>
  <sheetData>
    <row r="2" spans="2:26" ht="30" x14ac:dyDescent="0.25">
      <c r="B2" s="19" t="s">
        <v>26</v>
      </c>
      <c r="C2" s="20" t="s">
        <v>10</v>
      </c>
      <c r="D2" s="20" t="s">
        <v>8</v>
      </c>
      <c r="E2" s="20" t="s">
        <v>7</v>
      </c>
      <c r="F2" s="20" t="s">
        <v>6</v>
      </c>
      <c r="G2" s="20" t="s">
        <v>4</v>
      </c>
      <c r="H2" s="20" t="s">
        <v>9</v>
      </c>
      <c r="I2" s="20" t="s">
        <v>5</v>
      </c>
      <c r="J2" s="20" t="s">
        <v>2</v>
      </c>
      <c r="K2" s="20" t="s">
        <v>3</v>
      </c>
      <c r="L2" s="20" t="s">
        <v>0</v>
      </c>
      <c r="M2" s="21" t="s">
        <v>17</v>
      </c>
      <c r="O2" s="32"/>
      <c r="P2" s="20" t="s">
        <v>10</v>
      </c>
      <c r="Q2" s="20" t="s">
        <v>11</v>
      </c>
      <c r="R2" s="20" t="s">
        <v>12</v>
      </c>
      <c r="S2" s="20" t="s">
        <v>13</v>
      </c>
      <c r="T2" s="20" t="s">
        <v>4</v>
      </c>
      <c r="U2" s="20" t="s">
        <v>14</v>
      </c>
      <c r="V2" s="20" t="s">
        <v>5</v>
      </c>
      <c r="W2" s="20" t="s">
        <v>15</v>
      </c>
      <c r="X2" s="20" t="s">
        <v>16</v>
      </c>
      <c r="Y2" s="20" t="s">
        <v>0</v>
      </c>
      <c r="Z2" s="21" t="s">
        <v>17</v>
      </c>
    </row>
    <row r="3" spans="2:26" x14ac:dyDescent="0.25">
      <c r="B3" s="9">
        <v>1</v>
      </c>
      <c r="C3" s="13">
        <v>2310</v>
      </c>
      <c r="D3" s="10">
        <v>2712</v>
      </c>
      <c r="E3" s="10">
        <v>4371</v>
      </c>
      <c r="F3" s="10">
        <v>4889</v>
      </c>
      <c r="G3" s="10">
        <v>2281</v>
      </c>
      <c r="H3" s="10">
        <v>2350</v>
      </c>
      <c r="I3" s="10">
        <v>5549</v>
      </c>
      <c r="J3" s="10">
        <v>2689</v>
      </c>
      <c r="K3" s="10">
        <v>2993</v>
      </c>
      <c r="L3" s="10">
        <v>1377</v>
      </c>
      <c r="M3" s="16">
        <v>2960</v>
      </c>
      <c r="O3" s="22" t="s">
        <v>19</v>
      </c>
      <c r="P3" s="27">
        <f>_xlfn.PERCENTILE.EXC(C3:C152, 0.2)</f>
        <v>2264.193483</v>
      </c>
      <c r="Q3" s="12">
        <f t="shared" ref="Q3:Z3" si="0">_xlfn.PERCENTILE.EXC(D3:D232, 0.2)</f>
        <v>2614</v>
      </c>
      <c r="R3" s="12">
        <f t="shared" si="0"/>
        <v>4345.3568800000003</v>
      </c>
      <c r="S3" s="12">
        <f t="shared" si="0"/>
        <v>4684.2834750000002</v>
      </c>
      <c r="T3" s="12">
        <f t="shared" si="0"/>
        <v>2276.5688207999997</v>
      </c>
      <c r="U3" s="12">
        <f t="shared" si="0"/>
        <v>2168</v>
      </c>
      <c r="V3" s="12">
        <f t="shared" si="0"/>
        <v>5586.2381533999996</v>
      </c>
      <c r="W3" s="12">
        <f t="shared" si="0"/>
        <v>2617.3832178000002</v>
      </c>
      <c r="X3" s="12">
        <f t="shared" si="0"/>
        <v>3005.6263896</v>
      </c>
      <c r="Y3" s="12">
        <f t="shared" si="0"/>
        <v>1400</v>
      </c>
      <c r="Z3" s="28">
        <f t="shared" si="0"/>
        <v>3029.4</v>
      </c>
    </row>
    <row r="4" spans="2:26" x14ac:dyDescent="0.25">
      <c r="B4" s="9">
        <f>B3+1</f>
        <v>2</v>
      </c>
      <c r="C4" s="13">
        <v>2320</v>
      </c>
      <c r="D4" s="10">
        <v>2712</v>
      </c>
      <c r="E4" s="10">
        <v>4442</v>
      </c>
      <c r="F4" s="10">
        <v>4854</v>
      </c>
      <c r="G4" s="10">
        <v>2271</v>
      </c>
      <c r="H4" s="10">
        <v>2347</v>
      </c>
      <c r="I4" s="10">
        <v>5447</v>
      </c>
      <c r="J4" s="10">
        <v>2674</v>
      </c>
      <c r="K4" s="10">
        <v>3024</v>
      </c>
      <c r="L4" s="10">
        <v>1375</v>
      </c>
      <c r="M4" s="16">
        <v>2946</v>
      </c>
      <c r="O4" s="22" t="s">
        <v>21</v>
      </c>
      <c r="P4" s="29">
        <f>AVERAGE(C3:C152)</f>
        <v>2323.5812991199996</v>
      </c>
      <c r="Q4" s="13">
        <f t="shared" ref="Q4:Z4" si="1">AVERAGE(D3:D232)</f>
        <v>2662.8221115333345</v>
      </c>
      <c r="R4" s="13">
        <f t="shared" si="1"/>
        <v>4476.9871607874993</v>
      </c>
      <c r="S4" s="13">
        <f t="shared" si="1"/>
        <v>4781.2573185437523</v>
      </c>
      <c r="T4" s="13">
        <f t="shared" si="1"/>
        <v>2300.8806888200011</v>
      </c>
      <c r="U4" s="13">
        <f t="shared" si="1"/>
        <v>2229.2168851545457</v>
      </c>
      <c r="V4" s="13">
        <f t="shared" si="1"/>
        <v>5671.2056598235322</v>
      </c>
      <c r="W4" s="13">
        <f t="shared" si="1"/>
        <v>2661.1905293217396</v>
      </c>
      <c r="X4" s="13">
        <f t="shared" si="1"/>
        <v>3052.9850061823545</v>
      </c>
      <c r="Y4" s="13">
        <f t="shared" si="1"/>
        <v>1437.6476044111107</v>
      </c>
      <c r="Z4" s="23">
        <f t="shared" si="1"/>
        <v>3124.2882352941178</v>
      </c>
    </row>
    <row r="5" spans="2:26" x14ac:dyDescent="0.25">
      <c r="B5" s="9">
        <f t="shared" ref="B5:B68" si="2">B4+1</f>
        <v>3</v>
      </c>
      <c r="C5" s="13">
        <v>2397</v>
      </c>
      <c r="D5" s="10">
        <v>2708</v>
      </c>
      <c r="E5" s="10">
        <v>4339</v>
      </c>
      <c r="F5" s="10">
        <v>4755</v>
      </c>
      <c r="G5" s="10">
        <v>2284</v>
      </c>
      <c r="H5" s="10">
        <v>2336</v>
      </c>
      <c r="I5" s="10">
        <v>5532</v>
      </c>
      <c r="J5" s="10">
        <v>2667</v>
      </c>
      <c r="K5" s="10">
        <v>3005</v>
      </c>
      <c r="L5" s="10">
        <v>1377</v>
      </c>
      <c r="M5" s="16">
        <v>2946</v>
      </c>
      <c r="O5" s="22" t="s">
        <v>23</v>
      </c>
      <c r="P5" s="29">
        <f>P8</f>
        <v>2324.8368794999997</v>
      </c>
      <c r="Q5" s="13">
        <f t="shared" ref="Q5:Z5" si="3">Q8</f>
        <v>2665.1536514999998</v>
      </c>
      <c r="R5" s="13">
        <f t="shared" si="3"/>
        <v>4493.5</v>
      </c>
      <c r="S5" s="13">
        <f t="shared" si="3"/>
        <v>4797.6556779999992</v>
      </c>
      <c r="T5" s="13">
        <f t="shared" si="3"/>
        <v>2297.7305594999998</v>
      </c>
      <c r="U5" s="13">
        <f t="shared" si="3"/>
        <v>2246.5751840000003</v>
      </c>
      <c r="V5" s="13">
        <f t="shared" si="3"/>
        <v>5682.0206360000002</v>
      </c>
      <c r="W5" s="13">
        <f t="shared" si="3"/>
        <v>2660.9578584999999</v>
      </c>
      <c r="X5" s="13">
        <f t="shared" si="3"/>
        <v>3044.412863</v>
      </c>
      <c r="Y5" s="13">
        <f t="shared" si="3"/>
        <v>1444.2141365</v>
      </c>
      <c r="Z5" s="23">
        <f t="shared" si="3"/>
        <v>3139.5</v>
      </c>
    </row>
    <row r="6" spans="2:26" x14ac:dyDescent="0.25">
      <c r="B6" s="9">
        <f t="shared" si="2"/>
        <v>4</v>
      </c>
      <c r="C6" s="13">
        <v>2368</v>
      </c>
      <c r="D6" s="10">
        <v>2708</v>
      </c>
      <c r="E6" s="10">
        <v>4320</v>
      </c>
      <c r="F6" s="10">
        <v>4731</v>
      </c>
      <c r="G6" s="10">
        <v>2282</v>
      </c>
      <c r="H6" s="10">
        <v>2333</v>
      </c>
      <c r="I6" s="10">
        <v>5524</v>
      </c>
      <c r="J6" s="10">
        <v>2656</v>
      </c>
      <c r="K6" s="10">
        <v>3023</v>
      </c>
      <c r="L6" s="10">
        <v>1399</v>
      </c>
      <c r="M6" s="16">
        <v>2934</v>
      </c>
      <c r="O6" s="22" t="s">
        <v>20</v>
      </c>
      <c r="P6" s="14">
        <f t="shared" ref="P6:Z6" si="4">_xlfn.PERCENTILE.EXC(C3:C232, 0.8)</f>
        <v>2380.8252502</v>
      </c>
      <c r="Q6" s="10">
        <f t="shared" si="4"/>
        <v>2708</v>
      </c>
      <c r="R6" s="10">
        <f t="shared" si="4"/>
        <v>4591.2212294000001</v>
      </c>
      <c r="S6" s="10">
        <f t="shared" si="4"/>
        <v>4859.8422547999999</v>
      </c>
      <c r="T6" s="10">
        <f t="shared" si="4"/>
        <v>2328.410429</v>
      </c>
      <c r="U6" s="10">
        <f t="shared" si="4"/>
        <v>2281.4310398000002</v>
      </c>
      <c r="V6" s="10">
        <f t="shared" si="4"/>
        <v>5750.5832674000003</v>
      </c>
      <c r="W6" s="10">
        <f t="shared" si="4"/>
        <v>2700.9805952000002</v>
      </c>
      <c r="X6" s="10">
        <f t="shared" si="4"/>
        <v>3105.4512776000001</v>
      </c>
      <c r="Y6" s="10">
        <f t="shared" si="4"/>
        <v>1476.1367828</v>
      </c>
      <c r="Z6" s="16">
        <f t="shared" si="4"/>
        <v>3206</v>
      </c>
    </row>
    <row r="7" spans="2:26" x14ac:dyDescent="0.25">
      <c r="B7" s="9">
        <f t="shared" si="2"/>
        <v>5</v>
      </c>
      <c r="C7" s="13">
        <v>2381</v>
      </c>
      <c r="D7" s="10">
        <v>2720</v>
      </c>
      <c r="E7" s="10">
        <v>4322</v>
      </c>
      <c r="F7" s="10">
        <v>4741</v>
      </c>
      <c r="G7" s="10">
        <v>2290</v>
      </c>
      <c r="H7" s="10">
        <v>2261</v>
      </c>
      <c r="I7" s="10">
        <v>5542</v>
      </c>
      <c r="J7" s="10">
        <v>2667</v>
      </c>
      <c r="K7" s="10">
        <v>3025</v>
      </c>
      <c r="L7" s="10">
        <v>1392</v>
      </c>
      <c r="M7" s="16">
        <v>3025</v>
      </c>
      <c r="O7" s="22" t="s">
        <v>18</v>
      </c>
      <c r="P7" s="30">
        <f>STDEV(C3:C152)</f>
        <v>60.019864827913871</v>
      </c>
      <c r="Q7" s="13">
        <f>STDEV(D3:D212)</f>
        <v>48.540813637654381</v>
      </c>
      <c r="R7" s="13">
        <f>STDEV(E3:E162)</f>
        <v>133.44056299281905</v>
      </c>
      <c r="S7" s="13">
        <f>STDEV(F3:F162)</f>
        <v>123.96857814759399</v>
      </c>
      <c r="T7" s="13">
        <f>STDEV(G3:G202)</f>
        <v>28.801553155216752</v>
      </c>
      <c r="U7" s="13">
        <f>STDEV(H3:H222)</f>
        <v>59.18441129271659</v>
      </c>
      <c r="V7" s="13">
        <f>STDEV(I3:I172)</f>
        <v>88.564753464858725</v>
      </c>
      <c r="W7" s="13">
        <f>STDEV(J3:J232)</f>
        <v>51.72420140968498</v>
      </c>
      <c r="X7" s="13">
        <f>STDEV(K3:K172)</f>
        <v>52.315302518255876</v>
      </c>
      <c r="Y7" s="13">
        <f>STDEV(L3:L182)</f>
        <v>40.602556192009601</v>
      </c>
      <c r="Z7" s="23">
        <f>STDEV(M3:M172)</f>
        <v>90.864515713243634</v>
      </c>
    </row>
    <row r="8" spans="2:26" x14ac:dyDescent="0.25">
      <c r="B8" s="9">
        <f t="shared" si="2"/>
        <v>6</v>
      </c>
      <c r="C8" s="13">
        <v>2388</v>
      </c>
      <c r="D8" s="10">
        <v>2716</v>
      </c>
      <c r="E8" s="10">
        <v>4333</v>
      </c>
      <c r="F8" s="10">
        <v>4653</v>
      </c>
      <c r="G8" s="10">
        <v>2323</v>
      </c>
      <c r="H8" s="10">
        <v>2256</v>
      </c>
      <c r="I8" s="10">
        <v>5597</v>
      </c>
      <c r="J8" s="10">
        <v>2647</v>
      </c>
      <c r="K8" s="10">
        <v>3039</v>
      </c>
      <c r="L8" s="10">
        <v>1398</v>
      </c>
      <c r="M8" s="16">
        <v>3038</v>
      </c>
      <c r="O8" s="24" t="s">
        <v>25</v>
      </c>
      <c r="P8" s="31">
        <f t="shared" ref="P8:Z8" si="5">_xlfn.PERCENTILE.EXC(C3:C152, 0.5)</f>
        <v>2324.8368794999997</v>
      </c>
      <c r="Q8" s="25">
        <f t="shared" si="5"/>
        <v>2665.1536514999998</v>
      </c>
      <c r="R8" s="25">
        <f t="shared" si="5"/>
        <v>4493.5</v>
      </c>
      <c r="S8" s="25">
        <f t="shared" si="5"/>
        <v>4797.6556779999992</v>
      </c>
      <c r="T8" s="25">
        <f t="shared" si="5"/>
        <v>2297.7305594999998</v>
      </c>
      <c r="U8" s="25">
        <f t="shared" si="5"/>
        <v>2246.5751840000003</v>
      </c>
      <c r="V8" s="25">
        <f t="shared" si="5"/>
        <v>5682.0206360000002</v>
      </c>
      <c r="W8" s="25">
        <f t="shared" si="5"/>
        <v>2660.9578584999999</v>
      </c>
      <c r="X8" s="25">
        <f t="shared" si="5"/>
        <v>3044.412863</v>
      </c>
      <c r="Y8" s="25">
        <f t="shared" si="5"/>
        <v>1444.2141365</v>
      </c>
      <c r="Z8" s="26">
        <f t="shared" si="5"/>
        <v>3139.5</v>
      </c>
    </row>
    <row r="9" spans="2:26" x14ac:dyDescent="0.25">
      <c r="B9" s="9">
        <f t="shared" si="2"/>
        <v>7</v>
      </c>
      <c r="C9" s="13">
        <v>2376</v>
      </c>
      <c r="D9" s="10">
        <v>2705</v>
      </c>
      <c r="E9" s="10">
        <v>4421</v>
      </c>
      <c r="F9" s="10">
        <v>4604</v>
      </c>
      <c r="G9" s="10">
        <v>2335</v>
      </c>
      <c r="H9" s="10">
        <v>2249</v>
      </c>
      <c r="I9" s="10">
        <v>5579</v>
      </c>
      <c r="J9" s="10">
        <v>2641</v>
      </c>
      <c r="K9" s="10">
        <v>3048</v>
      </c>
      <c r="L9" s="10">
        <v>1391</v>
      </c>
      <c r="M9" s="16">
        <v>3038</v>
      </c>
    </row>
    <row r="10" spans="2:26" x14ac:dyDescent="0.25">
      <c r="B10" s="9">
        <f t="shared" si="2"/>
        <v>8</v>
      </c>
      <c r="C10" s="13">
        <v>2352</v>
      </c>
      <c r="D10" s="10">
        <v>2700</v>
      </c>
      <c r="E10" s="10">
        <v>4458</v>
      </c>
      <c r="F10" s="10">
        <v>4607</v>
      </c>
      <c r="G10" s="10">
        <v>2333</v>
      </c>
      <c r="H10" s="10">
        <v>2249</v>
      </c>
      <c r="I10" s="10">
        <v>5630</v>
      </c>
      <c r="J10" s="10">
        <v>2637</v>
      </c>
      <c r="K10" s="10">
        <v>3065</v>
      </c>
      <c r="L10" s="10">
        <v>1400</v>
      </c>
      <c r="M10" s="16">
        <v>3052</v>
      </c>
      <c r="P10" s="4"/>
    </row>
    <row r="11" spans="2:26" x14ac:dyDescent="0.25">
      <c r="B11" s="9">
        <f t="shared" si="2"/>
        <v>9</v>
      </c>
      <c r="C11" s="13">
        <v>2359</v>
      </c>
      <c r="D11" s="10">
        <v>2748</v>
      </c>
      <c r="E11" s="10">
        <v>4478</v>
      </c>
      <c r="F11" s="10">
        <v>4700</v>
      </c>
      <c r="G11" s="10">
        <v>2326</v>
      </c>
      <c r="H11" s="10">
        <v>2211</v>
      </c>
      <c r="I11" s="10">
        <v>5608</v>
      </c>
      <c r="J11" s="10">
        <v>2594</v>
      </c>
      <c r="K11" s="10">
        <v>3064</v>
      </c>
      <c r="L11" s="10">
        <v>1408</v>
      </c>
      <c r="M11" s="16">
        <v>3031</v>
      </c>
      <c r="P11" s="2"/>
      <c r="Q11" s="2"/>
    </row>
    <row r="12" spans="2:26" x14ac:dyDescent="0.25">
      <c r="B12" s="9">
        <f t="shared" si="2"/>
        <v>10</v>
      </c>
      <c r="C12" s="13">
        <v>2410</v>
      </c>
      <c r="D12" s="10">
        <v>2720</v>
      </c>
      <c r="E12" s="10">
        <v>4445</v>
      </c>
      <c r="F12" s="10">
        <v>4711</v>
      </c>
      <c r="G12" s="10">
        <v>2303</v>
      </c>
      <c r="H12" s="10">
        <v>2162</v>
      </c>
      <c r="I12" s="10">
        <v>5620</v>
      </c>
      <c r="J12" s="10">
        <v>2601</v>
      </c>
      <c r="K12" s="10">
        <v>3117</v>
      </c>
      <c r="L12" s="10">
        <v>1400</v>
      </c>
      <c r="M12" s="16">
        <v>3018</v>
      </c>
    </row>
    <row r="13" spans="2:26" x14ac:dyDescent="0.25">
      <c r="B13" s="9">
        <f t="shared" si="2"/>
        <v>11</v>
      </c>
      <c r="C13" s="13">
        <v>2409</v>
      </c>
      <c r="D13" s="10">
        <v>2681</v>
      </c>
      <c r="E13" s="10">
        <v>4507</v>
      </c>
      <c r="F13" s="10">
        <v>4731</v>
      </c>
      <c r="G13" s="10">
        <v>2312</v>
      </c>
      <c r="H13" s="10">
        <v>2159</v>
      </c>
      <c r="I13" s="10">
        <v>5632</v>
      </c>
      <c r="J13" s="10">
        <v>2603</v>
      </c>
      <c r="K13" s="10">
        <v>3099</v>
      </c>
      <c r="L13" s="10">
        <v>1417</v>
      </c>
      <c r="M13" s="16">
        <v>3045</v>
      </c>
    </row>
    <row r="14" spans="2:26" x14ac:dyDescent="0.25">
      <c r="B14" s="9">
        <f t="shared" si="2"/>
        <v>12</v>
      </c>
      <c r="C14" s="13">
        <v>2408</v>
      </c>
      <c r="D14" s="10">
        <v>2680</v>
      </c>
      <c r="E14" s="10">
        <v>4499</v>
      </c>
      <c r="F14" s="10">
        <v>4769</v>
      </c>
      <c r="G14" s="10">
        <v>2312</v>
      </c>
      <c r="H14" s="10">
        <v>2159</v>
      </c>
      <c r="I14" s="10">
        <v>5670</v>
      </c>
      <c r="J14" s="10">
        <v>2595</v>
      </c>
      <c r="K14" s="10">
        <v>3099</v>
      </c>
      <c r="L14" s="10">
        <v>1424</v>
      </c>
      <c r="M14" s="16">
        <v>3045</v>
      </c>
    </row>
    <row r="15" spans="2:26" x14ac:dyDescent="0.25">
      <c r="B15" s="9">
        <f t="shared" si="2"/>
        <v>13</v>
      </c>
      <c r="C15" s="13">
        <v>2420</v>
      </c>
      <c r="D15" s="10">
        <v>2683</v>
      </c>
      <c r="E15" s="10">
        <v>4524</v>
      </c>
      <c r="F15" s="10">
        <v>4705</v>
      </c>
      <c r="G15" s="10">
        <v>2350</v>
      </c>
      <c r="H15" s="10">
        <v>2168</v>
      </c>
      <c r="I15" s="10">
        <v>5675</v>
      </c>
      <c r="J15" s="10">
        <v>2598</v>
      </c>
      <c r="K15" s="10">
        <v>3094</v>
      </c>
      <c r="L15" s="10">
        <v>1435</v>
      </c>
      <c r="M15" s="16">
        <v>3071</v>
      </c>
    </row>
    <row r="16" spans="2:26" x14ac:dyDescent="0.25">
      <c r="B16" s="9">
        <f t="shared" si="2"/>
        <v>14</v>
      </c>
      <c r="C16" s="13">
        <v>2370</v>
      </c>
      <c r="D16" s="10">
        <v>2677</v>
      </c>
      <c r="E16" s="10">
        <v>4537</v>
      </c>
      <c r="F16" s="10">
        <v>4696</v>
      </c>
      <c r="G16" s="10">
        <v>2360</v>
      </c>
      <c r="H16" s="10">
        <v>2177</v>
      </c>
      <c r="I16" s="10">
        <v>5650</v>
      </c>
      <c r="J16" s="10">
        <v>2661</v>
      </c>
      <c r="K16" s="10">
        <v>3100</v>
      </c>
      <c r="L16" s="10">
        <v>1462</v>
      </c>
      <c r="M16" s="16">
        <v>3096</v>
      </c>
    </row>
    <row r="17" spans="2:13" x14ac:dyDescent="0.25">
      <c r="B17" s="9">
        <f t="shared" si="2"/>
        <v>15</v>
      </c>
      <c r="C17" s="13">
        <v>2397</v>
      </c>
      <c r="D17" s="10">
        <v>2673</v>
      </c>
      <c r="E17" s="10">
        <v>4583</v>
      </c>
      <c r="F17" s="10">
        <v>4707</v>
      </c>
      <c r="G17" s="10">
        <v>2356</v>
      </c>
      <c r="H17" s="10">
        <v>2171</v>
      </c>
      <c r="I17" s="10">
        <v>5657</v>
      </c>
      <c r="J17" s="10">
        <v>2659</v>
      </c>
      <c r="K17" s="10">
        <v>3090</v>
      </c>
      <c r="L17" s="10">
        <v>1437</v>
      </c>
      <c r="M17" s="16">
        <v>3158</v>
      </c>
    </row>
    <row r="18" spans="2:13" x14ac:dyDescent="0.25">
      <c r="B18" s="9">
        <f t="shared" si="2"/>
        <v>16</v>
      </c>
      <c r="C18" s="13">
        <v>2477</v>
      </c>
      <c r="D18" s="10">
        <v>2663</v>
      </c>
      <c r="E18" s="10">
        <v>4590</v>
      </c>
      <c r="F18" s="10">
        <v>4688</v>
      </c>
      <c r="G18" s="10">
        <v>2360</v>
      </c>
      <c r="H18" s="10">
        <v>2164</v>
      </c>
      <c r="I18" s="10">
        <v>5682</v>
      </c>
      <c r="J18" s="10">
        <v>2651</v>
      </c>
      <c r="K18" s="10">
        <v>3076</v>
      </c>
      <c r="L18" s="10">
        <v>1440</v>
      </c>
      <c r="M18" s="16">
        <v>3243</v>
      </c>
    </row>
    <row r="19" spans="2:13" x14ac:dyDescent="0.25">
      <c r="B19" s="9">
        <f t="shared" si="2"/>
        <v>17</v>
      </c>
      <c r="C19" s="13">
        <v>2453</v>
      </c>
      <c r="D19" s="10">
        <v>2645</v>
      </c>
      <c r="E19" s="10">
        <v>4522</v>
      </c>
      <c r="F19" s="10">
        <v>4851</v>
      </c>
      <c r="G19" s="10">
        <v>2365</v>
      </c>
      <c r="H19" s="10">
        <v>2172</v>
      </c>
      <c r="I19" s="10">
        <v>5671</v>
      </c>
      <c r="J19" s="10">
        <v>2657</v>
      </c>
      <c r="K19" s="10">
        <v>3100</v>
      </c>
      <c r="L19" s="10">
        <v>1424</v>
      </c>
      <c r="M19" s="16">
        <v>3243</v>
      </c>
    </row>
    <row r="20" spans="2:13" x14ac:dyDescent="0.25">
      <c r="B20" s="9">
        <f t="shared" si="2"/>
        <v>18</v>
      </c>
      <c r="C20" s="13">
        <v>2452</v>
      </c>
      <c r="D20" s="10">
        <v>2644</v>
      </c>
      <c r="E20" s="10">
        <v>4566</v>
      </c>
      <c r="F20" s="10">
        <v>4888</v>
      </c>
      <c r="G20" s="10">
        <v>2381</v>
      </c>
      <c r="H20" s="10">
        <v>2169</v>
      </c>
      <c r="I20" s="10">
        <v>5720</v>
      </c>
      <c r="J20" s="10">
        <v>2651.5540000000001</v>
      </c>
      <c r="K20" s="10">
        <v>3040</v>
      </c>
      <c r="L20" s="10">
        <v>1450</v>
      </c>
      <c r="M20" s="16">
        <v>3008</v>
      </c>
    </row>
    <row r="21" spans="2:13" x14ac:dyDescent="0.25">
      <c r="B21" s="9">
        <f t="shared" si="2"/>
        <v>19</v>
      </c>
      <c r="C21" s="13">
        <v>2459</v>
      </c>
      <c r="D21" s="10">
        <v>2619</v>
      </c>
      <c r="E21" s="10">
        <v>4495</v>
      </c>
      <c r="F21" s="10">
        <v>4840</v>
      </c>
      <c r="G21" s="10">
        <v>2369</v>
      </c>
      <c r="H21" s="10">
        <v>2169</v>
      </c>
      <c r="I21" s="10">
        <v>5743</v>
      </c>
      <c r="J21" s="10">
        <v>2676.7159630000001</v>
      </c>
      <c r="K21" s="10">
        <v>3017</v>
      </c>
      <c r="L21" s="10">
        <v>1388</v>
      </c>
      <c r="M21" s="16">
        <v>3022</v>
      </c>
    </row>
    <row r="22" spans="2:13" x14ac:dyDescent="0.25">
      <c r="B22" s="9">
        <f t="shared" si="2"/>
        <v>20</v>
      </c>
      <c r="C22" s="13">
        <v>2408</v>
      </c>
      <c r="D22" s="10">
        <v>2618</v>
      </c>
      <c r="E22" s="10">
        <v>4492</v>
      </c>
      <c r="F22" s="10">
        <v>4832</v>
      </c>
      <c r="G22" s="10">
        <v>2353</v>
      </c>
      <c r="H22" s="10">
        <v>2168</v>
      </c>
      <c r="I22" s="10">
        <v>5798</v>
      </c>
      <c r="J22" s="10">
        <v>2634.340608</v>
      </c>
      <c r="K22" s="10">
        <v>3008</v>
      </c>
      <c r="L22" s="10">
        <v>1395</v>
      </c>
      <c r="M22" s="16">
        <v>3048</v>
      </c>
    </row>
    <row r="23" spans="2:13" x14ac:dyDescent="0.25">
      <c r="B23" s="9">
        <f t="shared" si="2"/>
        <v>21</v>
      </c>
      <c r="C23" s="13">
        <v>2396</v>
      </c>
      <c r="D23" s="10">
        <v>2611</v>
      </c>
      <c r="E23" s="10">
        <v>4481</v>
      </c>
      <c r="F23" s="10">
        <v>4829</v>
      </c>
      <c r="G23" s="10">
        <v>2319</v>
      </c>
      <c r="H23" s="10">
        <v>2150</v>
      </c>
      <c r="I23" s="10">
        <v>5760</v>
      </c>
      <c r="J23" s="10">
        <v>2652.1407760000002</v>
      </c>
      <c r="K23" s="10">
        <v>3004</v>
      </c>
      <c r="L23" s="10">
        <v>1414</v>
      </c>
      <c r="M23" s="16">
        <v>3073</v>
      </c>
    </row>
    <row r="24" spans="2:13" x14ac:dyDescent="0.25">
      <c r="B24" s="9">
        <f t="shared" si="2"/>
        <v>22</v>
      </c>
      <c r="C24" s="13">
        <v>2429</v>
      </c>
      <c r="D24" s="10">
        <v>2614</v>
      </c>
      <c r="E24" s="10">
        <v>4443</v>
      </c>
      <c r="F24" s="10">
        <v>4848</v>
      </c>
      <c r="G24" s="10">
        <v>2329</v>
      </c>
      <c r="H24" s="10">
        <v>2163</v>
      </c>
      <c r="I24" s="10">
        <v>5785</v>
      </c>
      <c r="J24" s="10">
        <v>2643</v>
      </c>
      <c r="K24" s="10">
        <v>3006</v>
      </c>
      <c r="L24" s="10">
        <v>1421</v>
      </c>
      <c r="M24" s="16">
        <v>3087</v>
      </c>
    </row>
    <row r="25" spans="2:13" x14ac:dyDescent="0.25">
      <c r="B25" s="9">
        <f t="shared" si="2"/>
        <v>23</v>
      </c>
      <c r="C25" s="13">
        <v>2419</v>
      </c>
      <c r="D25" s="10">
        <v>2614</v>
      </c>
      <c r="E25" s="10">
        <v>4431</v>
      </c>
      <c r="F25" s="10">
        <v>4754</v>
      </c>
      <c r="G25" s="10">
        <v>2319</v>
      </c>
      <c r="H25" s="10">
        <v>2230</v>
      </c>
      <c r="I25" s="10">
        <v>5807</v>
      </c>
      <c r="J25" s="10">
        <v>2634</v>
      </c>
      <c r="K25" s="10">
        <v>2992</v>
      </c>
      <c r="L25" s="10">
        <v>1443</v>
      </c>
      <c r="M25" s="16">
        <v>3109</v>
      </c>
    </row>
    <row r="26" spans="2:13" x14ac:dyDescent="0.25">
      <c r="B26" s="9">
        <f t="shared" si="2"/>
        <v>24</v>
      </c>
      <c r="C26" s="13">
        <v>2406</v>
      </c>
      <c r="D26" s="10">
        <v>2613</v>
      </c>
      <c r="E26" s="10">
        <v>4439</v>
      </c>
      <c r="F26" s="10">
        <v>4764</v>
      </c>
      <c r="G26" s="10">
        <v>2317</v>
      </c>
      <c r="H26" s="10">
        <v>2221</v>
      </c>
      <c r="I26" s="10">
        <v>5799</v>
      </c>
      <c r="J26" s="10">
        <v>2576</v>
      </c>
      <c r="K26" s="10">
        <v>2962</v>
      </c>
      <c r="L26" s="10">
        <v>1450</v>
      </c>
      <c r="M26" s="16">
        <v>3109</v>
      </c>
    </row>
    <row r="27" spans="2:13" x14ac:dyDescent="0.25">
      <c r="B27" s="9">
        <f t="shared" si="2"/>
        <v>25</v>
      </c>
      <c r="C27" s="13">
        <v>2328</v>
      </c>
      <c r="D27" s="10">
        <v>2630</v>
      </c>
      <c r="E27" s="10">
        <v>4348</v>
      </c>
      <c r="F27" s="10">
        <v>4774</v>
      </c>
      <c r="G27" s="10">
        <v>2329</v>
      </c>
      <c r="H27" s="10">
        <v>2221</v>
      </c>
      <c r="I27" s="10">
        <v>5689</v>
      </c>
      <c r="J27" s="10">
        <v>2582</v>
      </c>
      <c r="K27" s="10">
        <v>3012</v>
      </c>
      <c r="L27" s="10">
        <v>1447</v>
      </c>
      <c r="M27" s="16">
        <v>3137</v>
      </c>
    </row>
    <row r="28" spans="2:13" x14ac:dyDescent="0.25">
      <c r="B28" s="9">
        <f t="shared" si="2"/>
        <v>26</v>
      </c>
      <c r="C28" s="13">
        <v>2328</v>
      </c>
      <c r="D28" s="10">
        <v>2632</v>
      </c>
      <c r="E28" s="10">
        <v>4394</v>
      </c>
      <c r="F28" s="10">
        <v>4785</v>
      </c>
      <c r="G28" s="10">
        <v>2294</v>
      </c>
      <c r="H28" s="10">
        <v>2224</v>
      </c>
      <c r="I28" s="10">
        <v>5677</v>
      </c>
      <c r="J28" s="10">
        <v>2592</v>
      </c>
      <c r="K28" s="10">
        <v>3002</v>
      </c>
      <c r="L28" s="10">
        <v>1454</v>
      </c>
      <c r="M28" s="16">
        <v>3149</v>
      </c>
    </row>
    <row r="29" spans="2:13" x14ac:dyDescent="0.25">
      <c r="B29" s="9">
        <f t="shared" si="2"/>
        <v>27</v>
      </c>
      <c r="C29" s="13">
        <v>2283</v>
      </c>
      <c r="D29" s="10">
        <v>2641.1571709999998</v>
      </c>
      <c r="E29" s="10">
        <v>4292</v>
      </c>
      <c r="F29" s="10">
        <v>4847</v>
      </c>
      <c r="G29" s="10">
        <v>2266</v>
      </c>
      <c r="H29" s="10">
        <v>2226</v>
      </c>
      <c r="I29" s="10">
        <v>5658.9702399999996</v>
      </c>
      <c r="J29" s="10">
        <v>2587</v>
      </c>
      <c r="K29" s="10">
        <v>3016.3666149999999</v>
      </c>
      <c r="L29" s="10">
        <v>1483</v>
      </c>
      <c r="M29" s="16">
        <v>3164</v>
      </c>
    </row>
    <row r="30" spans="2:13" x14ac:dyDescent="0.25">
      <c r="B30" s="9">
        <f t="shared" si="2"/>
        <v>28</v>
      </c>
      <c r="C30" s="13">
        <v>2251</v>
      </c>
      <c r="D30" s="10">
        <v>2595.5069570000001</v>
      </c>
      <c r="E30" s="10">
        <v>4311</v>
      </c>
      <c r="F30" s="10">
        <v>4817</v>
      </c>
      <c r="G30" s="10">
        <v>2262</v>
      </c>
      <c r="H30" s="10">
        <v>2221</v>
      </c>
      <c r="I30" s="10">
        <v>5670.0809209999998</v>
      </c>
      <c r="J30" s="10">
        <v>2595</v>
      </c>
      <c r="K30" s="10">
        <v>3027.683348</v>
      </c>
      <c r="L30" s="10">
        <v>1456.846387</v>
      </c>
      <c r="M30" s="16">
        <v>3164</v>
      </c>
    </row>
    <row r="31" spans="2:13" x14ac:dyDescent="0.25">
      <c r="B31" s="9">
        <f t="shared" si="2"/>
        <v>29</v>
      </c>
      <c r="C31" s="13">
        <v>2263</v>
      </c>
      <c r="D31" s="10">
        <v>2590.2852240000002</v>
      </c>
      <c r="E31" s="10">
        <v>4369</v>
      </c>
      <c r="F31" s="10">
        <v>4837</v>
      </c>
      <c r="G31" s="10">
        <v>2225</v>
      </c>
      <c r="H31" s="10">
        <v>2221</v>
      </c>
      <c r="I31" s="10">
        <v>5662.3273959999997</v>
      </c>
      <c r="J31" s="10">
        <v>2597</v>
      </c>
      <c r="K31" s="10">
        <v>3044.997519</v>
      </c>
      <c r="L31" s="10">
        <v>1472.373216</v>
      </c>
      <c r="M31" s="16">
        <v>3177</v>
      </c>
    </row>
    <row r="32" spans="2:13" x14ac:dyDescent="0.25">
      <c r="B32" s="9">
        <f t="shared" si="2"/>
        <v>30</v>
      </c>
      <c r="C32" s="13">
        <v>2255.878044</v>
      </c>
      <c r="D32" s="10">
        <v>2555.7848560000002</v>
      </c>
      <c r="E32" s="10">
        <v>4388.3167599999997</v>
      </c>
      <c r="F32" s="10">
        <v>4748.0902999999998</v>
      </c>
      <c r="G32" s="10">
        <v>2232.2430890000001</v>
      </c>
      <c r="H32" s="10">
        <v>2222.619921</v>
      </c>
      <c r="I32" s="10">
        <v>5657.6172399999996</v>
      </c>
      <c r="J32" s="10">
        <v>2637</v>
      </c>
      <c r="K32" s="10">
        <v>3046.725825</v>
      </c>
      <c r="L32" s="10">
        <v>1470.6802620000001</v>
      </c>
      <c r="M32" s="16">
        <v>3241</v>
      </c>
    </row>
    <row r="33" spans="2:13" x14ac:dyDescent="0.25">
      <c r="B33" s="9">
        <f t="shared" si="2"/>
        <v>31</v>
      </c>
      <c r="C33" s="13">
        <v>2352.9623539999998</v>
      </c>
      <c r="D33" s="10">
        <v>2559.9981210000001</v>
      </c>
      <c r="E33" s="10">
        <v>4396.6287620000003</v>
      </c>
      <c r="F33" s="10">
        <v>4853.8701330000004</v>
      </c>
      <c r="G33" s="10">
        <v>2243.634712</v>
      </c>
      <c r="H33" s="10">
        <v>2227.3589099999999</v>
      </c>
      <c r="I33" s="10">
        <v>5567.982669</v>
      </c>
      <c r="J33" s="10">
        <v>2611</v>
      </c>
      <c r="K33" s="10">
        <v>3029.3886769999999</v>
      </c>
      <c r="L33" s="10">
        <v>1481.019577</v>
      </c>
      <c r="M33" s="16">
        <v>3241</v>
      </c>
    </row>
    <row r="34" spans="2:13" x14ac:dyDescent="0.25">
      <c r="B34" s="9">
        <f t="shared" si="2"/>
        <v>32</v>
      </c>
      <c r="C34" s="13">
        <v>2384.8872729999998</v>
      </c>
      <c r="D34" s="10">
        <v>2584.7307660000001</v>
      </c>
      <c r="E34" s="10">
        <v>4421.8773430000001</v>
      </c>
      <c r="F34" s="10">
        <v>4825.7142030000005</v>
      </c>
      <c r="G34" s="10">
        <v>2248.0046560000001</v>
      </c>
      <c r="H34" s="10">
        <v>2235.650024</v>
      </c>
      <c r="I34" s="10">
        <v>5585.5972519999996</v>
      </c>
      <c r="J34" s="10">
        <v>2615</v>
      </c>
      <c r="K34" s="10">
        <v>3028.5810580000002</v>
      </c>
      <c r="L34" s="10">
        <v>1476.5172459999999</v>
      </c>
      <c r="M34" s="16">
        <v>3337</v>
      </c>
    </row>
    <row r="35" spans="2:13" x14ac:dyDescent="0.25">
      <c r="B35" s="9">
        <f t="shared" si="2"/>
        <v>33</v>
      </c>
      <c r="C35" s="13">
        <v>2334.142703</v>
      </c>
      <c r="D35" s="10">
        <v>2581.839003</v>
      </c>
      <c r="E35" s="10">
        <v>4580.9900859999998</v>
      </c>
      <c r="F35" s="10">
        <v>4916.3664419999996</v>
      </c>
      <c r="G35" s="10">
        <v>2252.1678689999999</v>
      </c>
      <c r="H35" s="10">
        <v>2233.765727</v>
      </c>
      <c r="I35" s="10">
        <v>5574.5972519999996</v>
      </c>
      <c r="J35" s="10">
        <v>2635</v>
      </c>
      <c r="K35" s="10">
        <v>3042.4413370000002</v>
      </c>
      <c r="L35" s="10">
        <v>1487.7278510000001</v>
      </c>
      <c r="M35" s="16">
        <v>3336</v>
      </c>
    </row>
    <row r="36" spans="2:13" x14ac:dyDescent="0.25">
      <c r="B36" s="9">
        <f t="shared" si="2"/>
        <v>34</v>
      </c>
      <c r="C36" s="13">
        <v>2326.9834900000001</v>
      </c>
      <c r="D36" s="10">
        <v>2583.1404109999999</v>
      </c>
      <c r="E36" s="10">
        <v>4652.3986290000003</v>
      </c>
      <c r="F36" s="10">
        <v>4851.2726730000004</v>
      </c>
      <c r="G36" s="10">
        <v>2267.9329200000002</v>
      </c>
      <c r="H36" s="10">
        <v>2247.3528179999998</v>
      </c>
      <c r="I36" s="10">
        <v>5625.3480630000004</v>
      </c>
      <c r="J36" s="10">
        <v>2698</v>
      </c>
      <c r="K36" s="10">
        <v>3047.0409890000001</v>
      </c>
      <c r="L36" s="10">
        <v>1476.343165</v>
      </c>
      <c r="M36" s="16">
        <v>3245</v>
      </c>
    </row>
    <row r="37" spans="2:13" x14ac:dyDescent="0.25">
      <c r="B37" s="9">
        <f t="shared" si="2"/>
        <v>35</v>
      </c>
      <c r="C37" s="13">
        <v>2294.3018400000001</v>
      </c>
      <c r="D37" s="10">
        <v>2594.4145010000002</v>
      </c>
      <c r="E37" s="10">
        <v>4625.8279130000001</v>
      </c>
      <c r="F37" s="10">
        <v>4956.2936280000004</v>
      </c>
      <c r="G37" s="10">
        <v>2260.307828</v>
      </c>
      <c r="H37" s="10">
        <v>2178.818409</v>
      </c>
      <c r="I37" s="10">
        <v>5707.4205819999997</v>
      </c>
      <c r="J37" s="10">
        <v>2689</v>
      </c>
      <c r="K37" s="10">
        <v>3126.5426510000002</v>
      </c>
      <c r="L37" s="10">
        <v>1468.782733</v>
      </c>
      <c r="M37" s="16">
        <v>3188</v>
      </c>
    </row>
    <row r="38" spans="2:13" x14ac:dyDescent="0.25">
      <c r="B38" s="9">
        <f t="shared" si="2"/>
        <v>36</v>
      </c>
      <c r="C38" s="13">
        <v>2286.9220730000002</v>
      </c>
      <c r="D38" s="10">
        <v>2587.6559710000001</v>
      </c>
      <c r="E38" s="10">
        <v>4644.9652530000003</v>
      </c>
      <c r="F38" s="10">
        <v>4867.8027419999999</v>
      </c>
      <c r="G38" s="10">
        <v>2268.9472890000002</v>
      </c>
      <c r="H38" s="10">
        <v>2228.3752049999998</v>
      </c>
      <c r="I38" s="10">
        <v>5699.7294339999999</v>
      </c>
      <c r="J38" s="10">
        <v>2735</v>
      </c>
      <c r="K38" s="10">
        <v>3121.717404</v>
      </c>
      <c r="L38" s="10">
        <v>1491.417629</v>
      </c>
      <c r="M38" s="16">
        <v>3188</v>
      </c>
    </row>
    <row r="39" spans="2:13" x14ac:dyDescent="0.25">
      <c r="B39" s="9">
        <f t="shared" si="2"/>
        <v>37</v>
      </c>
      <c r="C39" s="13">
        <v>2363.7724979999998</v>
      </c>
      <c r="D39" s="10">
        <v>2583.6728440000002</v>
      </c>
      <c r="E39" s="10">
        <v>4756.8248789999998</v>
      </c>
      <c r="F39" s="10">
        <v>4824.5274959999997</v>
      </c>
      <c r="G39" s="10">
        <v>2284.8303919999998</v>
      </c>
      <c r="H39" s="10">
        <v>2235.9430379999999</v>
      </c>
      <c r="I39" s="10">
        <v>5711.6773510000003</v>
      </c>
      <c r="J39" s="10">
        <v>2745</v>
      </c>
      <c r="K39" s="10">
        <v>3106.016912</v>
      </c>
      <c r="L39" s="10">
        <v>1420.950636</v>
      </c>
      <c r="M39" s="16">
        <v>3160</v>
      </c>
    </row>
    <row r="40" spans="2:13" x14ac:dyDescent="0.25">
      <c r="B40" s="9">
        <f t="shared" si="2"/>
        <v>38</v>
      </c>
      <c r="C40" s="13">
        <v>2377.0258709999998</v>
      </c>
      <c r="D40" s="10">
        <v>2577.5105659999999</v>
      </c>
      <c r="E40" s="10">
        <v>4754.372687</v>
      </c>
      <c r="F40" s="10">
        <v>4854.0060620000004</v>
      </c>
      <c r="G40" s="10">
        <v>2297.716445</v>
      </c>
      <c r="H40" s="10">
        <v>2254.3461419999999</v>
      </c>
      <c r="I40" s="10">
        <v>5691.8147209999997</v>
      </c>
      <c r="J40" s="10">
        <v>2741</v>
      </c>
      <c r="K40" s="10">
        <v>3106.777431</v>
      </c>
      <c r="L40" s="10">
        <v>1404.303934</v>
      </c>
      <c r="M40" s="16">
        <v>3237</v>
      </c>
    </row>
    <row r="41" spans="2:13" x14ac:dyDescent="0.25">
      <c r="B41" s="9">
        <f t="shared" si="2"/>
        <v>39</v>
      </c>
      <c r="C41" s="13">
        <v>2377.6929700000001</v>
      </c>
      <c r="D41" s="10">
        <v>2598.8137059999999</v>
      </c>
      <c r="E41" s="10">
        <v>4714.9394110000003</v>
      </c>
      <c r="F41" s="10">
        <v>4877.5149929999998</v>
      </c>
      <c r="G41" s="10">
        <v>2297.5709700000002</v>
      </c>
      <c r="H41" s="10">
        <v>2246.5410489999999</v>
      </c>
      <c r="I41" s="10">
        <v>5644.1079449999997</v>
      </c>
      <c r="J41" s="10">
        <v>2756</v>
      </c>
      <c r="K41" s="10">
        <v>3083.1474910000002</v>
      </c>
      <c r="L41" s="10">
        <v>1414.188596</v>
      </c>
      <c r="M41" s="16">
        <v>3142</v>
      </c>
    </row>
    <row r="42" spans="2:13" x14ac:dyDescent="0.25">
      <c r="B42" s="9">
        <f t="shared" si="2"/>
        <v>40</v>
      </c>
      <c r="C42" s="13">
        <v>2390.2133570000001</v>
      </c>
      <c r="D42" s="10">
        <v>2598.1468089999998</v>
      </c>
      <c r="E42" s="10">
        <v>4620.674618</v>
      </c>
      <c r="F42" s="10">
        <v>4887.1985979999999</v>
      </c>
      <c r="G42" s="10">
        <v>2295.8226730000001</v>
      </c>
      <c r="H42" s="10">
        <v>2246.7407309999999</v>
      </c>
      <c r="I42" s="10">
        <v>5682.3371109999998</v>
      </c>
      <c r="J42" s="10">
        <v>2767</v>
      </c>
      <c r="K42" s="10">
        <v>3091.976271</v>
      </c>
      <c r="L42" s="10">
        <v>1436.4558609999999</v>
      </c>
      <c r="M42" s="16">
        <v>3167</v>
      </c>
    </row>
    <row r="43" spans="2:13" x14ac:dyDescent="0.25">
      <c r="B43" s="9">
        <f t="shared" si="2"/>
        <v>41</v>
      </c>
      <c r="C43" s="13">
        <v>2341.6843290000002</v>
      </c>
      <c r="D43" s="10">
        <v>2602.4932650000001</v>
      </c>
      <c r="E43" s="10">
        <v>4628.804333</v>
      </c>
      <c r="F43" s="10">
        <v>4897.6424919999999</v>
      </c>
      <c r="G43" s="10">
        <v>2263.3372639999998</v>
      </c>
      <c r="H43" s="10">
        <v>2257.5117799999998</v>
      </c>
      <c r="I43" s="10">
        <v>5657.2706550000003</v>
      </c>
      <c r="J43" s="10">
        <v>2785</v>
      </c>
      <c r="K43" s="10">
        <v>3060.3656369999999</v>
      </c>
      <c r="L43" s="10">
        <v>1425.2452559999999</v>
      </c>
      <c r="M43" s="16">
        <v>3180</v>
      </c>
    </row>
    <row r="44" spans="2:13" x14ac:dyDescent="0.25">
      <c r="B44" s="9">
        <f t="shared" si="2"/>
        <v>42</v>
      </c>
      <c r="C44" s="13">
        <v>2341.1326309999999</v>
      </c>
      <c r="D44" s="10">
        <v>2612.1845680000001</v>
      </c>
      <c r="E44" s="10">
        <v>4584.9303049999999</v>
      </c>
      <c r="F44" s="10">
        <v>4859.0085140000001</v>
      </c>
      <c r="G44" s="10">
        <v>2261.5889659999998</v>
      </c>
      <c r="H44" s="10">
        <v>2254.5345779999998</v>
      </c>
      <c r="I44" s="10">
        <v>5678.7306159999998</v>
      </c>
      <c r="J44" s="10">
        <v>2791</v>
      </c>
      <c r="K44" s="10">
        <v>3044.2171330000001</v>
      </c>
      <c r="L44" s="10">
        <v>1432.8056879999999</v>
      </c>
      <c r="M44" s="16">
        <v>3180</v>
      </c>
    </row>
    <row r="45" spans="2:13" x14ac:dyDescent="0.25">
      <c r="B45" s="9">
        <f t="shared" si="2"/>
        <v>43</v>
      </c>
      <c r="C45" s="13">
        <v>2329.9222159999999</v>
      </c>
      <c r="D45" s="10">
        <v>2718.198605</v>
      </c>
      <c r="E45" s="10">
        <v>4564.2263430000003</v>
      </c>
      <c r="F45" s="10">
        <v>4761.9078030000001</v>
      </c>
      <c r="G45" s="10">
        <v>2277.946113</v>
      </c>
      <c r="H45" s="10">
        <v>2245.5179469999998</v>
      </c>
      <c r="I45" s="10">
        <v>5689.3413110000001</v>
      </c>
      <c r="J45" s="10">
        <v>2789</v>
      </c>
      <c r="K45" s="10">
        <v>3046.510147</v>
      </c>
      <c r="L45" s="10">
        <v>1425.245956</v>
      </c>
      <c r="M45" s="16">
        <v>3180</v>
      </c>
    </row>
    <row r="46" spans="2:13" x14ac:dyDescent="0.25">
      <c r="B46" s="9">
        <f t="shared" si="2"/>
        <v>44</v>
      </c>
      <c r="C46" s="13">
        <v>2306.0770699999998</v>
      </c>
      <c r="D46" s="10">
        <v>2699.7709540000001</v>
      </c>
      <c r="E46" s="10">
        <v>4551.6238999999996</v>
      </c>
      <c r="F46" s="10">
        <v>4743.0451810000004</v>
      </c>
      <c r="G46" s="10">
        <v>2289.3377359999999</v>
      </c>
      <c r="H46" s="10">
        <v>2282.3586890000001</v>
      </c>
      <c r="I46" s="10">
        <v>5696.8527700000004</v>
      </c>
      <c r="J46" s="10">
        <v>2794</v>
      </c>
      <c r="K46" s="10">
        <v>3036.3736199999998</v>
      </c>
      <c r="L46" s="10">
        <v>1447.2174239999999</v>
      </c>
      <c r="M46" s="16">
        <v>3162</v>
      </c>
    </row>
    <row r="47" spans="2:13" x14ac:dyDescent="0.25">
      <c r="B47" s="9">
        <f t="shared" si="2"/>
        <v>45</v>
      </c>
      <c r="C47" s="13">
        <v>2315.758319</v>
      </c>
      <c r="D47" s="10">
        <v>2703.5176040000001</v>
      </c>
      <c r="E47" s="10">
        <v>4543.3118979999999</v>
      </c>
      <c r="F47" s="10">
        <v>4745.9303849999997</v>
      </c>
      <c r="G47" s="10">
        <v>2289.487075</v>
      </c>
      <c r="H47" s="10">
        <v>2207.4360350000002</v>
      </c>
      <c r="I47" s="10">
        <v>5685.8527700000004</v>
      </c>
      <c r="J47" s="10">
        <v>2804</v>
      </c>
      <c r="K47" s="10">
        <v>3050.2338989999998</v>
      </c>
      <c r="L47" s="10">
        <v>1451.741771</v>
      </c>
      <c r="M47" s="16">
        <v>3188</v>
      </c>
    </row>
    <row r="48" spans="2:13" x14ac:dyDescent="0.25">
      <c r="B48" s="9">
        <f t="shared" si="2"/>
        <v>46</v>
      </c>
      <c r="C48" s="13">
        <v>2360.746224</v>
      </c>
      <c r="D48" s="10">
        <v>2703.960184</v>
      </c>
      <c r="E48" s="10">
        <v>4531.7313080000004</v>
      </c>
      <c r="F48" s="10">
        <v>4735.5768690000004</v>
      </c>
      <c r="G48" s="10">
        <v>2279.7179649999998</v>
      </c>
      <c r="H48" s="10">
        <v>2215.7271500000002</v>
      </c>
      <c r="I48" s="10">
        <v>5664.2433950000004</v>
      </c>
      <c r="J48" s="10">
        <v>2794</v>
      </c>
      <c r="K48" s="10">
        <v>3032.8030910000002</v>
      </c>
      <c r="L48" s="10">
        <v>1445.3371520000001</v>
      </c>
      <c r="M48" s="16">
        <v>3201</v>
      </c>
    </row>
    <row r="49" spans="2:13" x14ac:dyDescent="0.25">
      <c r="B49" s="9">
        <f t="shared" si="2"/>
        <v>47</v>
      </c>
      <c r="C49" s="13">
        <v>2327.7505070000002</v>
      </c>
      <c r="D49" s="10">
        <v>2708.3066399999998</v>
      </c>
      <c r="E49" s="10">
        <v>4473.7385160000003</v>
      </c>
      <c r="F49" s="10">
        <v>4745.5071829999997</v>
      </c>
      <c r="G49" s="10">
        <v>2292.7421589999999</v>
      </c>
      <c r="H49" s="10">
        <v>2225.0205660000001</v>
      </c>
      <c r="I49" s="10">
        <v>5681.8579790000003</v>
      </c>
      <c r="J49" s="10">
        <v>2744</v>
      </c>
      <c r="K49" s="10">
        <v>3034.430601</v>
      </c>
      <c r="L49" s="10">
        <v>1436.713962</v>
      </c>
      <c r="M49" s="16">
        <v>3201</v>
      </c>
    </row>
    <row r="50" spans="2:13" x14ac:dyDescent="0.25">
      <c r="B50" s="9">
        <f t="shared" si="2"/>
        <v>48</v>
      </c>
      <c r="C50" s="13">
        <v>2280.4824990000002</v>
      </c>
      <c r="D50" s="10">
        <v>2717.9137879999998</v>
      </c>
      <c r="E50" s="10">
        <v>4427.478314</v>
      </c>
      <c r="F50" s="10">
        <v>4696.9369740000002</v>
      </c>
      <c r="G50" s="10">
        <v>2288.3253679999998</v>
      </c>
      <c r="H50" s="10">
        <v>2189.1830380000001</v>
      </c>
      <c r="I50" s="10">
        <v>5574.0196340000002</v>
      </c>
      <c r="J50" s="10">
        <v>2746</v>
      </c>
      <c r="K50" s="10">
        <v>3039.8094460000002</v>
      </c>
      <c r="L50" s="10">
        <v>1452.8424789999999</v>
      </c>
      <c r="M50" s="16">
        <v>3292</v>
      </c>
    </row>
    <row r="51" spans="2:13" x14ac:dyDescent="0.25">
      <c r="B51" s="9">
        <f t="shared" si="2"/>
        <v>49</v>
      </c>
      <c r="C51" s="13">
        <v>2279.8319110000002</v>
      </c>
      <c r="D51" s="10">
        <v>2716.4499660000001</v>
      </c>
      <c r="E51" s="10">
        <v>4307.4381679999997</v>
      </c>
      <c r="F51" s="10">
        <v>4770.3176960000001</v>
      </c>
      <c r="G51" s="10">
        <v>2302.5663749999999</v>
      </c>
      <c r="H51" s="10">
        <v>2141.7401799999998</v>
      </c>
      <c r="I51" s="10">
        <v>5629.1588469999997</v>
      </c>
      <c r="J51" s="10">
        <v>2718</v>
      </c>
      <c r="K51" s="10">
        <v>2988.212571</v>
      </c>
      <c r="L51" s="10">
        <v>1459.6809479999999</v>
      </c>
      <c r="M51" s="16">
        <v>3264</v>
      </c>
    </row>
    <row r="52" spans="2:13" x14ac:dyDescent="0.25">
      <c r="B52" s="9">
        <f t="shared" si="2"/>
        <v>50</v>
      </c>
      <c r="C52" s="13">
        <v>2280.3836099999999</v>
      </c>
      <c r="D52" s="10">
        <v>2709.6914360000001</v>
      </c>
      <c r="E52" s="10">
        <v>4261.1779660000002</v>
      </c>
      <c r="F52" s="10">
        <v>4760.3348580000002</v>
      </c>
      <c r="G52" s="10">
        <v>2312.272919</v>
      </c>
      <c r="H52" s="10">
        <v>2122.9895339999998</v>
      </c>
      <c r="I52" s="10">
        <v>5540.9542549999996</v>
      </c>
      <c r="J52" s="10">
        <v>2655</v>
      </c>
      <c r="K52" s="10">
        <v>2997.8819279999998</v>
      </c>
      <c r="L52" s="10">
        <v>1434.3776989999999</v>
      </c>
      <c r="M52" s="16">
        <v>3249</v>
      </c>
    </row>
    <row r="53" spans="2:13" x14ac:dyDescent="0.25">
      <c r="B53" s="9">
        <f t="shared" si="2"/>
        <v>51</v>
      </c>
      <c r="C53" s="13">
        <v>2231.6766339999999</v>
      </c>
      <c r="D53" s="10">
        <v>2737.0460170000001</v>
      </c>
      <c r="E53" s="10">
        <v>4273.4024460000001</v>
      </c>
      <c r="F53" s="10">
        <v>4666.2654570000004</v>
      </c>
      <c r="G53" s="10">
        <v>2302.5839959999998</v>
      </c>
      <c r="H53" s="10">
        <v>2118.2505449999999</v>
      </c>
      <c r="I53" s="10">
        <v>5536.435195</v>
      </c>
      <c r="J53" s="10">
        <v>2657</v>
      </c>
      <c r="K53" s="10">
        <v>2980.5677569999998</v>
      </c>
      <c r="L53" s="10">
        <v>1461.188482</v>
      </c>
      <c r="M53" s="16">
        <v>3236</v>
      </c>
    </row>
    <row r="54" spans="2:13" x14ac:dyDescent="0.25">
      <c r="B54" s="9">
        <f t="shared" si="2"/>
        <v>52</v>
      </c>
      <c r="C54" s="13">
        <v>2244.9300069999999</v>
      </c>
      <c r="D54" s="10">
        <v>2738.198997</v>
      </c>
      <c r="E54" s="10">
        <v>4248.6641920000002</v>
      </c>
      <c r="F54" s="10">
        <v>4687.899077</v>
      </c>
      <c r="G54" s="10">
        <v>2311.3160739999998</v>
      </c>
      <c r="H54" s="10">
        <v>2118.2505449999999</v>
      </c>
      <c r="I54" s="10">
        <v>5574.4499610000003</v>
      </c>
      <c r="J54" s="10">
        <v>2615.1419700000001</v>
      </c>
      <c r="K54" s="10">
        <v>3089.0418540000001</v>
      </c>
      <c r="L54" s="10">
        <v>1459.5668619999999</v>
      </c>
      <c r="M54" s="16">
        <v>2987</v>
      </c>
    </row>
    <row r="55" spans="2:13" x14ac:dyDescent="0.25">
      <c r="B55" s="9">
        <f t="shared" si="2"/>
        <v>53</v>
      </c>
      <c r="C55" s="13">
        <v>2252.0892199999998</v>
      </c>
      <c r="D55" s="10">
        <v>2711.5182519999998</v>
      </c>
      <c r="E55" s="10">
        <v>4164.4944509999996</v>
      </c>
      <c r="F55" s="10">
        <v>4599.4081910000004</v>
      </c>
      <c r="G55" s="10">
        <v>2316.0964560000002</v>
      </c>
      <c r="H55" s="10">
        <v>2120.8460920000002</v>
      </c>
      <c r="I55" s="10">
        <v>5552.8405860000003</v>
      </c>
      <c r="J55" s="10">
        <v>2624.324458</v>
      </c>
      <c r="K55" s="10">
        <v>3089.8739890000002</v>
      </c>
      <c r="L55" s="10">
        <v>1465.4620849999999</v>
      </c>
      <c r="M55" s="16">
        <v>3003</v>
      </c>
    </row>
    <row r="56" spans="2:13" x14ac:dyDescent="0.25">
      <c r="B56" s="9">
        <f t="shared" si="2"/>
        <v>54</v>
      </c>
      <c r="C56" s="13">
        <v>2242.3443470000002</v>
      </c>
      <c r="D56" s="10">
        <v>2717.963988</v>
      </c>
      <c r="E56" s="10">
        <v>4200.3913830000001</v>
      </c>
      <c r="F56" s="10">
        <v>4590.9467409999997</v>
      </c>
      <c r="G56" s="10">
        <v>2279.390523</v>
      </c>
      <c r="H56" s="10">
        <v>2107.259</v>
      </c>
      <c r="I56" s="10">
        <v>5570.4551700000002</v>
      </c>
      <c r="J56" s="10">
        <v>2606.5242910000002</v>
      </c>
      <c r="K56" s="10">
        <v>3100.0105159999998</v>
      </c>
      <c r="L56" s="10">
        <v>1468.2198940000001</v>
      </c>
      <c r="M56" s="16">
        <v>3029</v>
      </c>
    </row>
    <row r="57" spans="2:13" x14ac:dyDescent="0.25">
      <c r="B57" s="9">
        <f t="shared" si="2"/>
        <v>55</v>
      </c>
      <c r="C57" s="13">
        <v>2253.6128159999998</v>
      </c>
      <c r="D57" s="10">
        <v>2717.304787</v>
      </c>
      <c r="E57" s="10">
        <v>4259.1361829999996</v>
      </c>
      <c r="F57" s="10">
        <v>4639.5169509999996</v>
      </c>
      <c r="G57" s="10">
        <v>2272.3537139999999</v>
      </c>
      <c r="H57" s="10">
        <v>2108.5018209999998</v>
      </c>
      <c r="I57" s="10">
        <v>5559.4551700000002</v>
      </c>
      <c r="J57" s="10">
        <v>2602.8606949999999</v>
      </c>
      <c r="K57" s="10">
        <v>3154.097049</v>
      </c>
      <c r="L57" s="10">
        <v>1411.1573330000001</v>
      </c>
      <c r="M57" s="16">
        <v>3004</v>
      </c>
    </row>
    <row r="58" spans="2:13" x14ac:dyDescent="0.25">
      <c r="B58" s="9">
        <f t="shared" si="2"/>
        <v>56</v>
      </c>
      <c r="C58" s="13">
        <v>2223.9433589999999</v>
      </c>
      <c r="D58" s="10">
        <v>2678.4550629999999</v>
      </c>
      <c r="E58" s="10">
        <v>4250.8241799999996</v>
      </c>
      <c r="F58" s="10">
        <v>4665.9664599999996</v>
      </c>
      <c r="G58" s="10">
        <v>2306.6695319999999</v>
      </c>
      <c r="H58" s="10">
        <v>2105.9636599999999</v>
      </c>
      <c r="I58" s="10">
        <v>5563.9742299999998</v>
      </c>
      <c r="J58" s="10">
        <v>2596.3694999999998</v>
      </c>
      <c r="K58" s="10">
        <v>3140.2367690000001</v>
      </c>
      <c r="L58" s="10">
        <v>1403.6818920000001</v>
      </c>
      <c r="M58" s="16">
        <v>3018</v>
      </c>
    </row>
    <row r="59" spans="2:13" x14ac:dyDescent="0.25">
      <c r="B59" s="9">
        <f t="shared" si="2"/>
        <v>57</v>
      </c>
      <c r="C59" s="13">
        <v>2298.0967289999999</v>
      </c>
      <c r="D59" s="10">
        <v>2668.9061609999999</v>
      </c>
      <c r="E59" s="10">
        <v>4233.3692270000001</v>
      </c>
      <c r="F59" s="10">
        <v>4627.1379420000003</v>
      </c>
      <c r="G59" s="10">
        <v>2329.5314979999998</v>
      </c>
      <c r="H59" s="10">
        <v>2114.4534330000001</v>
      </c>
      <c r="I59" s="10">
        <v>5552.0263139999997</v>
      </c>
      <c r="J59" s="10">
        <v>2640.379766</v>
      </c>
      <c r="K59" s="10">
        <v>3121.6709700000001</v>
      </c>
      <c r="L59" s="10">
        <v>1426.732849</v>
      </c>
      <c r="M59" s="16">
        <v>3109</v>
      </c>
    </row>
    <row r="60" spans="2:13" x14ac:dyDescent="0.25">
      <c r="B60" s="9">
        <f t="shared" si="2"/>
        <v>58</v>
      </c>
      <c r="C60" s="13">
        <v>2286.785069</v>
      </c>
      <c r="D60" s="10">
        <v>2624.526582</v>
      </c>
      <c r="E60" s="10">
        <v>4231.4326309999997</v>
      </c>
      <c r="F60" s="10">
        <v>4593.379911</v>
      </c>
      <c r="G60" s="10">
        <v>2333.8289220000001</v>
      </c>
      <c r="H60" s="10">
        <v>2114.6402370000001</v>
      </c>
      <c r="I60" s="10">
        <v>5513.7971470000002</v>
      </c>
      <c r="J60" s="10">
        <v>2651.2097920000001</v>
      </c>
      <c r="K60" s="10">
        <v>3131.7175139999999</v>
      </c>
      <c r="L60" s="10">
        <v>1442.031532</v>
      </c>
      <c r="M60" s="16">
        <v>3122</v>
      </c>
    </row>
    <row r="61" spans="2:13" x14ac:dyDescent="0.25">
      <c r="B61" s="9">
        <f t="shared" si="2"/>
        <v>59</v>
      </c>
      <c r="C61" s="13">
        <v>2294.1648359999999</v>
      </c>
      <c r="D61" s="10">
        <v>2618.4548500000001</v>
      </c>
      <c r="E61" s="10">
        <v>4261.7069670000001</v>
      </c>
      <c r="F61" s="10">
        <v>4493.9424339999996</v>
      </c>
      <c r="G61" s="10">
        <v>2341.4518499999999</v>
      </c>
      <c r="H61" s="10">
        <v>2114.9546140000002</v>
      </c>
      <c r="I61" s="10">
        <v>5561.9349849999999</v>
      </c>
      <c r="J61" s="10">
        <v>2655.3577209999999</v>
      </c>
      <c r="K61" s="10">
        <v>3136.6431339999999</v>
      </c>
      <c r="L61" s="10">
        <v>1449.5919650000001</v>
      </c>
      <c r="M61" s="16">
        <v>3122</v>
      </c>
    </row>
    <row r="62" spans="2:13" x14ac:dyDescent="0.25">
      <c r="B62" s="9">
        <f t="shared" si="2"/>
        <v>60</v>
      </c>
      <c r="C62" s="13">
        <v>2317.5497289999998</v>
      </c>
      <c r="D62" s="10">
        <v>2614.1302230000001</v>
      </c>
      <c r="E62" s="10">
        <v>4273.2875560000002</v>
      </c>
      <c r="F62" s="10">
        <v>4475.0798119999999</v>
      </c>
      <c r="G62" s="10">
        <v>2339.489161</v>
      </c>
      <c r="H62" s="10">
        <v>2109.5492680000002</v>
      </c>
      <c r="I62" s="10">
        <v>5614.8371479999996</v>
      </c>
      <c r="J62" s="10">
        <v>2664.0624830000002</v>
      </c>
      <c r="K62" s="10">
        <v>3134.3501200000001</v>
      </c>
      <c r="L62" s="10">
        <v>1471.401644</v>
      </c>
      <c r="M62" s="16">
        <v>3135</v>
      </c>
    </row>
    <row r="63" spans="2:13" x14ac:dyDescent="0.25">
      <c r="B63" s="9">
        <f t="shared" si="2"/>
        <v>61</v>
      </c>
      <c r="C63" s="13">
        <v>2231.5471210000001</v>
      </c>
      <c r="D63" s="10">
        <v>2612.9824899999999</v>
      </c>
      <c r="E63" s="10">
        <v>4344.6961000000001</v>
      </c>
      <c r="F63" s="10">
        <v>4485.3799870000003</v>
      </c>
      <c r="G63" s="10">
        <v>2312.5132279999998</v>
      </c>
      <c r="H63" s="10">
        <v>2107.0375130000002</v>
      </c>
      <c r="I63" s="10">
        <v>5591.0683479999998</v>
      </c>
      <c r="J63" s="10">
        <v>2658.5014719999999</v>
      </c>
      <c r="K63" s="10">
        <v>3132.4981250000001</v>
      </c>
      <c r="L63" s="10">
        <v>1498.5010890000001</v>
      </c>
      <c r="M63" s="16">
        <v>3206</v>
      </c>
    </row>
    <row r="64" spans="2:13" x14ac:dyDescent="0.25">
      <c r="B64" s="9">
        <f t="shared" si="2"/>
        <v>62</v>
      </c>
      <c r="C64" s="13">
        <v>2257.943726</v>
      </c>
      <c r="D64" s="10">
        <v>2601.7083990000001</v>
      </c>
      <c r="E64" s="10">
        <v>4338.2103699999998</v>
      </c>
      <c r="F64" s="10">
        <v>4487.6980000000003</v>
      </c>
      <c r="G64" s="10">
        <v>2275.2323799999999</v>
      </c>
      <c r="H64" s="10">
        <v>2115.3736250000002</v>
      </c>
      <c r="I64" s="10">
        <v>5698.6731069999996</v>
      </c>
      <c r="J64" s="10">
        <v>2663.5558289999999</v>
      </c>
      <c r="K64" s="10">
        <v>3108.8681849999998</v>
      </c>
      <c r="L64" s="10">
        <v>1509.7116940000001</v>
      </c>
      <c r="M64" s="16">
        <v>3206</v>
      </c>
    </row>
    <row r="65" spans="2:13" x14ac:dyDescent="0.25">
      <c r="B65" s="9">
        <f t="shared" si="2"/>
        <v>63</v>
      </c>
      <c r="C65" s="13">
        <v>2280.8796849999999</v>
      </c>
      <c r="D65" s="10">
        <v>2605.6915260000001</v>
      </c>
      <c r="E65" s="10">
        <v>4319.0730299999996</v>
      </c>
      <c r="F65" s="10">
        <v>4497.9778850000002</v>
      </c>
      <c r="G65" s="10">
        <v>2270.6776460000001</v>
      </c>
      <c r="H65" s="10">
        <v>2182.143219</v>
      </c>
      <c r="I65" s="10">
        <v>5689.7324200000003</v>
      </c>
      <c r="J65" s="10">
        <v>2648.1146480000002</v>
      </c>
      <c r="K65" s="10">
        <v>3097.499949</v>
      </c>
      <c r="L65" s="10">
        <v>1499.9573210000001</v>
      </c>
      <c r="M65" s="16">
        <v>3206</v>
      </c>
    </row>
    <row r="66" spans="2:13" x14ac:dyDescent="0.25">
      <c r="B66" s="9">
        <f t="shared" si="2"/>
        <v>64</v>
      </c>
      <c r="C66" s="13">
        <v>2268.9674150000001</v>
      </c>
      <c r="D66" s="10">
        <v>2679.6261079999999</v>
      </c>
      <c r="E66" s="10">
        <v>4421.3515770000004</v>
      </c>
      <c r="F66" s="10">
        <v>4559.797114</v>
      </c>
      <c r="G66" s="10">
        <v>2279.6824409999999</v>
      </c>
      <c r="H66" s="10">
        <v>2172.2605140000001</v>
      </c>
      <c r="I66" s="10">
        <v>5682.0412720000004</v>
      </c>
      <c r="J66" s="10">
        <v>2637.400263</v>
      </c>
      <c r="K66" s="10">
        <v>3113.6484529999998</v>
      </c>
      <c r="L66" s="10">
        <v>1493.7436339999999</v>
      </c>
      <c r="M66" s="16">
        <v>3206</v>
      </c>
    </row>
    <row r="67" spans="2:13" x14ac:dyDescent="0.25">
      <c r="B67" s="9">
        <f t="shared" si="2"/>
        <v>65</v>
      </c>
      <c r="C67" s="13">
        <v>2269.6478780000002</v>
      </c>
      <c r="D67" s="10">
        <v>2663.4646400000001</v>
      </c>
      <c r="E67" s="10">
        <v>4591.3491709999998</v>
      </c>
      <c r="F67" s="10">
        <v>4822.4460920000001</v>
      </c>
      <c r="G67" s="10">
        <v>2289.3889840000002</v>
      </c>
      <c r="H67" s="10">
        <v>2164.6926800000001</v>
      </c>
      <c r="I67" s="10">
        <v>5708.2701129999996</v>
      </c>
      <c r="J67" s="10">
        <v>2645.7428719999998</v>
      </c>
      <c r="K67" s="10">
        <v>3097.9479609999999</v>
      </c>
      <c r="L67" s="10">
        <v>1495.3425830000001</v>
      </c>
      <c r="M67" s="16">
        <v>3233</v>
      </c>
    </row>
    <row r="68" spans="2:13" x14ac:dyDescent="0.25">
      <c r="B68" s="9">
        <f t="shared" si="2"/>
        <v>66</v>
      </c>
      <c r="C68" s="13">
        <v>2226.218754</v>
      </c>
      <c r="D68" s="10">
        <v>2669.8657159999998</v>
      </c>
      <c r="E68" s="10">
        <v>4549.6044089999996</v>
      </c>
      <c r="F68" s="10">
        <v>4811.4358549999997</v>
      </c>
      <c r="G68" s="10">
        <v>2296.4681599999999</v>
      </c>
      <c r="H68" s="10">
        <v>2167.669883</v>
      </c>
      <c r="I68" s="10">
        <v>5721.3166229999997</v>
      </c>
      <c r="J68" s="10">
        <v>2625.897919</v>
      </c>
      <c r="K68" s="10">
        <v>3115.2621319999998</v>
      </c>
      <c r="L68" s="10">
        <v>1468.9066350000001</v>
      </c>
      <c r="M68" s="16">
        <v>3217</v>
      </c>
    </row>
    <row r="69" spans="2:13" x14ac:dyDescent="0.25">
      <c r="B69" s="9">
        <f t="shared" ref="B69:B132" si="6">B68+1</f>
        <v>67</v>
      </c>
      <c r="C69" s="13">
        <v>2301.529634</v>
      </c>
      <c r="D69" s="10">
        <v>2676.6242459999999</v>
      </c>
      <c r="E69" s="10">
        <v>4558.0125600000001</v>
      </c>
      <c r="F69" s="10">
        <v>4822.4244040000003</v>
      </c>
      <c r="G69" s="10">
        <v>2283.0372000000002</v>
      </c>
      <c r="H69" s="10">
        <v>2293.336765</v>
      </c>
      <c r="I69" s="10">
        <v>5813.3739290000003</v>
      </c>
      <c r="J69" s="10">
        <v>2616.2542039999998</v>
      </c>
      <c r="K69" s="10">
        <v>3083.7287080000001</v>
      </c>
      <c r="L69" s="10">
        <v>1475.311254</v>
      </c>
      <c r="M69" s="16">
        <v>3132</v>
      </c>
    </row>
    <row r="70" spans="2:13" x14ac:dyDescent="0.25">
      <c r="B70" s="9">
        <f t="shared" si="6"/>
        <v>68</v>
      </c>
      <c r="C70" s="13">
        <v>2308.9094020000002</v>
      </c>
      <c r="D70" s="10">
        <v>2675.8741199999999</v>
      </c>
      <c r="E70" s="10">
        <v>4604.2727619999996</v>
      </c>
      <c r="F70" s="10">
        <v>4919.2178620000004</v>
      </c>
      <c r="G70" s="10">
        <v>2281.2889030000001</v>
      </c>
      <c r="H70" s="10">
        <v>2285.4295769999999</v>
      </c>
      <c r="I70" s="10">
        <v>5835.0855659999997</v>
      </c>
      <c r="J70" s="10">
        <v>2608.9888550000001</v>
      </c>
      <c r="K70" s="10">
        <v>3089.0756240000001</v>
      </c>
      <c r="L70" s="10">
        <v>1467.1078620000001</v>
      </c>
      <c r="M70" s="16">
        <v>3106</v>
      </c>
    </row>
    <row r="71" spans="2:13" x14ac:dyDescent="0.25">
      <c r="B71" s="9">
        <f t="shared" si="6"/>
        <v>69</v>
      </c>
      <c r="C71" s="13">
        <v>2341.1718780000001</v>
      </c>
      <c r="D71" s="10">
        <v>2677.3379420000001</v>
      </c>
      <c r="E71" s="10">
        <v>4585.1354220000003</v>
      </c>
      <c r="F71" s="10">
        <v>4888.8372870000003</v>
      </c>
      <c r="G71" s="10">
        <v>2281.158844</v>
      </c>
      <c r="H71" s="10">
        <v>2275.2216320000002</v>
      </c>
      <c r="I71" s="10">
        <v>5799.085086</v>
      </c>
      <c r="J71" s="10">
        <v>2603.6758490000002</v>
      </c>
      <c r="K71" s="10">
        <v>3053.9392120000002</v>
      </c>
      <c r="L71" s="10">
        <v>1483.1073080000001</v>
      </c>
      <c r="M71" s="16">
        <v>3023</v>
      </c>
    </row>
    <row r="72" spans="2:13" x14ac:dyDescent="0.25">
      <c r="B72" s="9">
        <f t="shared" si="6"/>
        <v>70</v>
      </c>
      <c r="C72" s="13">
        <v>2391.5668679999999</v>
      </c>
      <c r="D72" s="10">
        <v>2678.5479300000002</v>
      </c>
      <c r="E72" s="10">
        <v>4549.0289050000001</v>
      </c>
      <c r="F72" s="10">
        <v>4881.2223979999999</v>
      </c>
      <c r="G72" s="10">
        <v>2285.322056</v>
      </c>
      <c r="H72" s="10">
        <v>2282.7894660000002</v>
      </c>
      <c r="I72" s="10">
        <v>5772.6840910000001</v>
      </c>
      <c r="J72" s="10">
        <v>2608.5426219999999</v>
      </c>
      <c r="K72" s="10">
        <v>3024.0957969999999</v>
      </c>
      <c r="L72" s="10">
        <v>1488.2582460000001</v>
      </c>
      <c r="M72" s="16">
        <v>3115</v>
      </c>
    </row>
    <row r="73" spans="2:13" x14ac:dyDescent="0.25">
      <c r="B73" s="9">
        <f t="shared" si="6"/>
        <v>71</v>
      </c>
      <c r="C73" s="13">
        <v>2404.8202419999998</v>
      </c>
      <c r="D73" s="10">
        <v>2673.988726</v>
      </c>
      <c r="E73" s="10">
        <v>4546.7253300000002</v>
      </c>
      <c r="F73" s="10">
        <v>4832.652188</v>
      </c>
      <c r="G73" s="10">
        <v>2294.2055620000001</v>
      </c>
      <c r="H73" s="10">
        <v>2288.0877409999998</v>
      </c>
      <c r="I73" s="10">
        <v>5767.946492</v>
      </c>
      <c r="J73" s="10">
        <v>2623.2057890000001</v>
      </c>
      <c r="K73" s="10">
        <v>3033.9460859999999</v>
      </c>
      <c r="L73" s="10">
        <v>1495.0967149999999</v>
      </c>
      <c r="M73" s="16">
        <v>3089</v>
      </c>
    </row>
    <row r="74" spans="2:13" x14ac:dyDescent="0.25">
      <c r="B74" s="9">
        <f t="shared" si="6"/>
        <v>72</v>
      </c>
      <c r="C74" s="13">
        <v>2405.3719409999999</v>
      </c>
      <c r="D74" s="10">
        <v>2647.1634720000002</v>
      </c>
      <c r="E74" s="10">
        <v>4533.9771110000001</v>
      </c>
      <c r="F74" s="10">
        <v>4821.9618849999997</v>
      </c>
      <c r="G74" s="10">
        <v>2303.9738619999998</v>
      </c>
      <c r="H74" s="10">
        <v>2296.8213529999998</v>
      </c>
      <c r="I74" s="10">
        <v>5743.0282459999999</v>
      </c>
      <c r="J74" s="10">
        <v>2614.0233010000002</v>
      </c>
      <c r="K74" s="10">
        <v>3044.082613</v>
      </c>
      <c r="L74" s="10">
        <v>1497.8545240000001</v>
      </c>
      <c r="M74" s="16">
        <v>3062</v>
      </c>
    </row>
    <row r="75" spans="2:13" x14ac:dyDescent="0.25">
      <c r="B75" s="9">
        <f t="shared" si="6"/>
        <v>73</v>
      </c>
      <c r="C75" s="13">
        <v>2419.6239220000002</v>
      </c>
      <c r="D75" s="10">
        <v>2637.5068980000001</v>
      </c>
      <c r="E75" s="10">
        <v>4561.6619460000002</v>
      </c>
      <c r="F75" s="10">
        <v>4841.7197299999998</v>
      </c>
      <c r="G75" s="10">
        <v>2331.2704119999999</v>
      </c>
      <c r="H75" s="10">
        <v>2334.0487889999999</v>
      </c>
      <c r="I75" s="10">
        <v>5704.7990790000003</v>
      </c>
      <c r="J75" s="10">
        <v>2658.5038920000002</v>
      </c>
      <c r="K75" s="10">
        <v>3061.2396920000001</v>
      </c>
      <c r="L75" s="10">
        <v>1462.074337</v>
      </c>
      <c r="M75" s="16">
        <v>3062</v>
      </c>
    </row>
    <row r="76" spans="2:13" x14ac:dyDescent="0.25">
      <c r="B76" s="9">
        <f t="shared" si="6"/>
        <v>74</v>
      </c>
      <c r="C76" s="13">
        <v>2412.4647089999999</v>
      </c>
      <c r="D76" s="10">
        <v>2637.1187460000001</v>
      </c>
      <c r="E76" s="10">
        <v>4549.9473989999997</v>
      </c>
      <c r="F76" s="10">
        <v>4776.8539840000003</v>
      </c>
      <c r="G76" s="10">
        <v>2329.3077239999998</v>
      </c>
      <c r="H76" s="10">
        <v>2263.2692619999998</v>
      </c>
      <c r="I76" s="10">
        <v>5712.5407080000004</v>
      </c>
      <c r="J76" s="10">
        <v>2669.3339179999998</v>
      </c>
      <c r="K76" s="10">
        <v>3047.3794119999998</v>
      </c>
      <c r="L76" s="10">
        <v>1485.7322810000001</v>
      </c>
      <c r="M76" s="16">
        <v>3146</v>
      </c>
    </row>
    <row r="77" spans="2:13" x14ac:dyDescent="0.25">
      <c r="B77" s="9">
        <f t="shared" si="6"/>
        <v>75</v>
      </c>
      <c r="C77" s="13">
        <v>2402.5258779999999</v>
      </c>
      <c r="D77" s="10">
        <v>2625.8446549999999</v>
      </c>
      <c r="E77" s="10">
        <v>4459.8887699999996</v>
      </c>
      <c r="F77" s="10">
        <v>4774.4047039999996</v>
      </c>
      <c r="G77" s="10">
        <v>2325.010299</v>
      </c>
      <c r="H77" s="10">
        <v>2254.142092</v>
      </c>
      <c r="I77" s="10">
        <v>5703.5413390000003</v>
      </c>
      <c r="J77" s="10">
        <v>2692.3977930000001</v>
      </c>
      <c r="K77" s="10">
        <v>3023.749472</v>
      </c>
      <c r="L77" s="10">
        <v>1507.193516</v>
      </c>
      <c r="M77" s="16">
        <v>3159</v>
      </c>
    </row>
    <row r="78" spans="2:13" x14ac:dyDescent="0.25">
      <c r="B78" s="9">
        <f t="shared" si="6"/>
        <v>76</v>
      </c>
      <c r="C78" s="13">
        <v>2268.994181</v>
      </c>
      <c r="D78" s="10">
        <v>2649.2104239999999</v>
      </c>
      <c r="E78" s="10">
        <v>4362.4005360000001</v>
      </c>
      <c r="F78" s="10">
        <v>4883.9810850000003</v>
      </c>
      <c r="G78" s="10">
        <v>2340.7753499999999</v>
      </c>
      <c r="H78" s="10">
        <v>2256.7376389999999</v>
      </c>
      <c r="I78" s="10">
        <v>5759.0018200000004</v>
      </c>
      <c r="J78" s="10">
        <v>2701.0354609999999</v>
      </c>
      <c r="K78" s="10">
        <v>3017.8803149999999</v>
      </c>
      <c r="L78" s="10">
        <v>1514.0319850000001</v>
      </c>
      <c r="M78" s="16">
        <v>3142</v>
      </c>
    </row>
    <row r="79" spans="2:13" x14ac:dyDescent="0.25">
      <c r="B79" s="9">
        <f t="shared" si="6"/>
        <v>77</v>
      </c>
      <c r="C79" s="13">
        <v>2235.8862349999999</v>
      </c>
      <c r="D79" s="10">
        <v>2653.1935509999998</v>
      </c>
      <c r="E79" s="10">
        <v>4290.9919929999996</v>
      </c>
      <c r="F79" s="10">
        <v>4842.7876130000004</v>
      </c>
      <c r="G79" s="10">
        <v>2333.7385410000002</v>
      </c>
      <c r="H79" s="10">
        <v>2257.0756179999998</v>
      </c>
      <c r="I79" s="10">
        <v>5669.9665580000001</v>
      </c>
      <c r="J79" s="10">
        <v>2692.4887749999998</v>
      </c>
      <c r="K79" s="10">
        <v>3000.4892730000001</v>
      </c>
      <c r="L79" s="10">
        <v>1506.246979</v>
      </c>
      <c r="M79" s="16">
        <v>3128</v>
      </c>
    </row>
    <row r="80" spans="2:13" x14ac:dyDescent="0.25">
      <c r="B80" s="9">
        <f t="shared" si="6"/>
        <v>78</v>
      </c>
      <c r="C80" s="13">
        <v>2224.6758209999998</v>
      </c>
      <c r="D80" s="10">
        <v>2657.5400079999999</v>
      </c>
      <c r="E80" s="10">
        <v>4284.5062630000002</v>
      </c>
      <c r="F80" s="10">
        <v>4814.7271250000003</v>
      </c>
      <c r="G80" s="10">
        <v>2299.9967999999999</v>
      </c>
      <c r="H80" s="10">
        <v>2257.0756179999998</v>
      </c>
      <c r="I80" s="10">
        <v>5565.2448290000002</v>
      </c>
      <c r="J80" s="10">
        <v>2664.8980879999999</v>
      </c>
      <c r="K80" s="10">
        <v>2989.7836440000001</v>
      </c>
      <c r="L80" s="10">
        <v>1499.3895130000001</v>
      </c>
      <c r="M80" s="16">
        <v>3128</v>
      </c>
    </row>
    <row r="81" spans="2:13" x14ac:dyDescent="0.25">
      <c r="B81" s="9">
        <f t="shared" si="6"/>
        <v>79</v>
      </c>
      <c r="C81" s="13">
        <v>2298.4471549999998</v>
      </c>
      <c r="D81" s="10">
        <v>2666.6589370000002</v>
      </c>
      <c r="E81" s="10">
        <v>4301.5768189999999</v>
      </c>
      <c r="F81" s="10">
        <v>4833.589747</v>
      </c>
      <c r="G81" s="10">
        <v>2288.6051779999998</v>
      </c>
      <c r="H81" s="10">
        <v>2277.1115519999998</v>
      </c>
      <c r="I81" s="10">
        <v>5543.6354540000002</v>
      </c>
      <c r="J81" s="10">
        <v>2669.9524449999999</v>
      </c>
      <c r="K81" s="10">
        <v>2990.510194</v>
      </c>
      <c r="L81" s="10">
        <v>1526.8896789999999</v>
      </c>
      <c r="M81" s="16">
        <v>3128</v>
      </c>
    </row>
    <row r="82" spans="2:13" x14ac:dyDescent="0.25">
      <c r="B82" s="9">
        <f t="shared" si="6"/>
        <v>80</v>
      </c>
      <c r="C82" s="13">
        <v>2271.358878</v>
      </c>
      <c r="D82" s="10">
        <v>2629.7131949999998</v>
      </c>
      <c r="E82" s="10">
        <v>4243.3369489999995</v>
      </c>
      <c r="F82" s="10">
        <v>4745.0988600000001</v>
      </c>
      <c r="G82" s="10">
        <v>2305.632509</v>
      </c>
      <c r="H82" s="10">
        <v>2268.8204380000002</v>
      </c>
      <c r="I82" s="10">
        <v>5532.6354540000002</v>
      </c>
      <c r="J82" s="10">
        <v>2671.8335099999999</v>
      </c>
      <c r="K82" s="10">
        <v>3005.5094180000001</v>
      </c>
      <c r="L82" s="10">
        <v>1510.761162</v>
      </c>
      <c r="M82" s="16">
        <v>3154</v>
      </c>
    </row>
    <row r="83" spans="2:13" x14ac:dyDescent="0.25">
      <c r="B83" s="9">
        <f t="shared" si="6"/>
        <v>81</v>
      </c>
      <c r="C83" s="13">
        <v>2260.517871</v>
      </c>
      <c r="D83" s="10">
        <v>2673.9069890000001</v>
      </c>
      <c r="E83" s="10">
        <v>4509.2459740000004</v>
      </c>
      <c r="F83" s="10">
        <v>4901.9182460000002</v>
      </c>
      <c r="G83" s="10">
        <v>2299.6752689999998</v>
      </c>
      <c r="H83" s="10">
        <v>2255.2333469999999</v>
      </c>
      <c r="I83" s="10">
        <v>5521.1032409999998</v>
      </c>
      <c r="J83" s="10">
        <v>2665.3423149999999</v>
      </c>
      <c r="K83" s="10">
        <v>3022.8235890000001</v>
      </c>
      <c r="L83" s="10">
        <v>1499.561696</v>
      </c>
      <c r="M83" s="16">
        <v>3154</v>
      </c>
    </row>
    <row r="84" spans="2:13" x14ac:dyDescent="0.25">
      <c r="B84" s="9">
        <f t="shared" si="6"/>
        <v>82</v>
      </c>
      <c r="C84" s="13">
        <v>2269.8299849999999</v>
      </c>
      <c r="D84" s="10">
        <v>2675.0599699999998</v>
      </c>
      <c r="E84" s="10">
        <v>4517.3522469999998</v>
      </c>
      <c r="F84" s="10">
        <v>4891.3458229999997</v>
      </c>
      <c r="G84" s="10">
        <v>2290.5422090000002</v>
      </c>
      <c r="H84" s="10">
        <v>2256.3902469999998</v>
      </c>
      <c r="I84" s="10">
        <v>5509.1553240000003</v>
      </c>
      <c r="J84" s="10">
        <v>2661.5060060000001</v>
      </c>
      <c r="K84" s="10">
        <v>3074.3269599999999</v>
      </c>
      <c r="L84" s="10">
        <v>1482.8721399999999</v>
      </c>
      <c r="M84" s="16">
        <v>3172</v>
      </c>
    </row>
    <row r="85" spans="2:13" x14ac:dyDescent="0.25">
      <c r="B85" s="9">
        <f t="shared" si="6"/>
        <v>83</v>
      </c>
      <c r="C85" s="13">
        <v>2292.7659440000002</v>
      </c>
      <c r="D85" s="10">
        <v>2681.2556479999998</v>
      </c>
      <c r="E85" s="10">
        <v>4497.0632009999999</v>
      </c>
      <c r="F85" s="10">
        <v>4852.263594</v>
      </c>
      <c r="G85" s="10">
        <v>2257.334339</v>
      </c>
      <c r="H85" s="10">
        <v>2258.9020009999999</v>
      </c>
      <c r="I85" s="10">
        <v>5491.5407409999998</v>
      </c>
      <c r="J85" s="10">
        <v>2679.3061729999999</v>
      </c>
      <c r="K85" s="10">
        <v>3072.7101579999999</v>
      </c>
      <c r="L85" s="10">
        <v>1474.3675900000001</v>
      </c>
      <c r="M85" s="16">
        <v>3200</v>
      </c>
    </row>
    <row r="86" spans="2:13" x14ac:dyDescent="0.25">
      <c r="B86" s="9">
        <f t="shared" si="6"/>
        <v>84</v>
      </c>
      <c r="C86" s="13">
        <v>2340.5797520000001</v>
      </c>
      <c r="D86" s="10">
        <v>2677.6446190000001</v>
      </c>
      <c r="E86" s="10">
        <v>4609.8781529999997</v>
      </c>
      <c r="F86" s="10">
        <v>4841.7119970000003</v>
      </c>
      <c r="G86" s="10">
        <v>2279.757411</v>
      </c>
      <c r="H86" s="10">
        <v>2259.1000239999998</v>
      </c>
      <c r="I86" s="10">
        <v>5471.605348</v>
      </c>
      <c r="J86" s="10">
        <v>2668.212845</v>
      </c>
      <c r="K86" s="10">
        <v>3070.417144</v>
      </c>
      <c r="L86" s="10">
        <v>1480.7722080000001</v>
      </c>
      <c r="M86" s="16">
        <v>3212</v>
      </c>
    </row>
    <row r="87" spans="2:13" x14ac:dyDescent="0.25">
      <c r="B87" s="9">
        <f t="shared" si="6"/>
        <v>85</v>
      </c>
      <c r="C87" s="13">
        <v>2327.3263780000002</v>
      </c>
      <c r="D87" s="10">
        <v>2719.1439890000001</v>
      </c>
      <c r="E87" s="10">
        <v>4617.7636339999999</v>
      </c>
      <c r="F87" s="10">
        <v>4737.8926510000001</v>
      </c>
      <c r="G87" s="10">
        <v>2281.5057080000001</v>
      </c>
      <c r="H87" s="10">
        <v>2262.0772259999999</v>
      </c>
      <c r="I87" s="10">
        <v>5428.1244729999999</v>
      </c>
      <c r="J87" s="10">
        <v>2664.3027400000001</v>
      </c>
      <c r="K87" s="10">
        <v>3065.817493</v>
      </c>
      <c r="L87" s="10">
        <v>1482.222113</v>
      </c>
      <c r="M87" s="16">
        <v>3135</v>
      </c>
    </row>
    <row r="88" spans="2:13" x14ac:dyDescent="0.25">
      <c r="B88" s="9">
        <f t="shared" si="6"/>
        <v>86</v>
      </c>
      <c r="C88" s="13">
        <v>2326.6592799999999</v>
      </c>
      <c r="D88" s="10">
        <v>2713.01379</v>
      </c>
      <c r="E88" s="10">
        <v>4524.1993570000004</v>
      </c>
      <c r="F88" s="10">
        <v>4649.4017649999996</v>
      </c>
      <c r="G88" s="10">
        <v>2277.2082839999998</v>
      </c>
      <c r="H88" s="10">
        <v>2266.8162149999998</v>
      </c>
      <c r="I88" s="10">
        <v>5728.5726940000004</v>
      </c>
      <c r="J88" s="10">
        <v>2672.9975679999998</v>
      </c>
      <c r="K88" s="10">
        <v>3001.091265</v>
      </c>
      <c r="L88" s="10">
        <v>1471.011508</v>
      </c>
      <c r="M88" s="16">
        <v>3198</v>
      </c>
    </row>
    <row r="89" spans="2:13" x14ac:dyDescent="0.25">
      <c r="B89" s="9">
        <f t="shared" si="6"/>
        <v>87</v>
      </c>
      <c r="C89" s="13">
        <v>2375.5067370000002</v>
      </c>
      <c r="D89" s="10">
        <v>2707.004034</v>
      </c>
      <c r="E89" s="10">
        <v>4551.3607190000002</v>
      </c>
      <c r="F89" s="10">
        <v>4659.5420379999996</v>
      </c>
      <c r="G89" s="10">
        <v>2261.730505</v>
      </c>
      <c r="H89" s="10">
        <v>2214.842615</v>
      </c>
      <c r="I89" s="10">
        <v>5736.2638420000003</v>
      </c>
      <c r="J89" s="10">
        <v>2632.2831449999999</v>
      </c>
      <c r="K89" s="10">
        <v>2971.6059030000001</v>
      </c>
      <c r="L89" s="10">
        <v>1463.4510760000001</v>
      </c>
      <c r="M89" s="16">
        <v>3198</v>
      </c>
    </row>
    <row r="90" spans="2:13" x14ac:dyDescent="0.25">
      <c r="B90" s="9">
        <f t="shared" si="6"/>
        <v>88</v>
      </c>
      <c r="C90" s="13">
        <v>2368.3475239999998</v>
      </c>
      <c r="D90" s="10">
        <v>2733.2085099999999</v>
      </c>
      <c r="E90" s="10">
        <v>4479.9521759999998</v>
      </c>
      <c r="F90" s="10">
        <v>4752.8385740000003</v>
      </c>
      <c r="G90" s="10">
        <v>2273.122128</v>
      </c>
      <c r="H90" s="10">
        <v>2216.085435</v>
      </c>
      <c r="I90" s="10">
        <v>5725.2638420000003</v>
      </c>
      <c r="J90" s="10">
        <v>2626.7221340000001</v>
      </c>
      <c r="K90" s="10">
        <v>2973.140778</v>
      </c>
      <c r="L90" s="10">
        <v>1466.2088839999999</v>
      </c>
      <c r="M90" s="16">
        <v>3293</v>
      </c>
    </row>
    <row r="91" spans="2:13" x14ac:dyDescent="0.25">
      <c r="B91" s="9">
        <f t="shared" si="6"/>
        <v>89</v>
      </c>
      <c r="C91" s="13">
        <v>2375.727292</v>
      </c>
      <c r="D91" s="10">
        <v>2733.6406790000001</v>
      </c>
      <c r="E91" s="10">
        <v>4477.6891660000001</v>
      </c>
      <c r="F91" s="10">
        <v>4776.9574000000002</v>
      </c>
      <c r="G91" s="10">
        <v>2277.560285</v>
      </c>
      <c r="H91" s="10">
        <v>2250.3889370000002</v>
      </c>
      <c r="I91" s="10">
        <v>5751.4926830000004</v>
      </c>
      <c r="J91" s="10">
        <v>2687.3108950000001</v>
      </c>
      <c r="K91" s="10">
        <v>2973.8580099999999</v>
      </c>
      <c r="L91" s="10">
        <v>1444.069348</v>
      </c>
      <c r="M91" s="16">
        <v>3312</v>
      </c>
    </row>
    <row r="92" spans="2:13" x14ac:dyDescent="0.25">
      <c r="B92" s="9">
        <f t="shared" si="6"/>
        <v>90</v>
      </c>
      <c r="C92" s="13">
        <v>2375.1755929999999</v>
      </c>
      <c r="D92" s="10">
        <v>2683.5121009999998</v>
      </c>
      <c r="E92" s="10">
        <v>4523.9493679999996</v>
      </c>
      <c r="F92" s="10">
        <v>4795.8200219999999</v>
      </c>
      <c r="G92" s="10">
        <v>2275.6478299999999</v>
      </c>
      <c r="H92" s="10">
        <v>2262.3125129999999</v>
      </c>
      <c r="I92" s="10">
        <v>5760.4333699999997</v>
      </c>
      <c r="J92" s="10">
        <v>2682.0281530000002</v>
      </c>
      <c r="K92" s="10">
        <v>2989.1410470000001</v>
      </c>
      <c r="L92" s="10">
        <v>1452.879058</v>
      </c>
      <c r="M92" s="16">
        <v>3295</v>
      </c>
    </row>
    <row r="93" spans="2:13" x14ac:dyDescent="0.25">
      <c r="B93" s="9">
        <f t="shared" si="6"/>
        <v>91</v>
      </c>
      <c r="C93" s="13">
        <v>2333.6711329999998</v>
      </c>
      <c r="D93" s="10">
        <v>2673.6503870000001</v>
      </c>
      <c r="E93" s="10">
        <v>4543.0867079999998</v>
      </c>
      <c r="F93" s="10">
        <v>4816.5772999999999</v>
      </c>
      <c r="G93" s="10">
        <v>2262.5606299999999</v>
      </c>
      <c r="H93" s="10">
        <v>2242.939507</v>
      </c>
      <c r="I93" s="10">
        <v>5765.1000119999999</v>
      </c>
      <c r="J93" s="10">
        <v>2679.9644600000001</v>
      </c>
      <c r="K93" s="10">
        <v>2984.5891689999999</v>
      </c>
      <c r="L93" s="10">
        <v>1446.816047</v>
      </c>
      <c r="M93" s="16">
        <v>3281</v>
      </c>
    </row>
    <row r="94" spans="2:13" x14ac:dyDescent="0.25">
      <c r="B94" s="9">
        <f t="shared" si="6"/>
        <v>92</v>
      </c>
      <c r="C94" s="13">
        <v>2334.2228319999999</v>
      </c>
      <c r="D94" s="10">
        <v>2664.3814649999999</v>
      </c>
      <c r="E94" s="10">
        <v>4603.3838349999996</v>
      </c>
      <c r="F94" s="10">
        <v>4819.0265799999997</v>
      </c>
      <c r="G94" s="10">
        <v>2274.9453920000001</v>
      </c>
      <c r="H94" s="10">
        <v>2251.673119</v>
      </c>
      <c r="I94" s="10">
        <v>5711.3069420000002</v>
      </c>
      <c r="J94" s="10">
        <v>2669.2296110000002</v>
      </c>
      <c r="K94" s="10">
        <v>2974.4526420000002</v>
      </c>
      <c r="L94" s="10">
        <v>1439.4953889999999</v>
      </c>
      <c r="M94" s="16">
        <v>3254</v>
      </c>
    </row>
    <row r="95" spans="2:13" x14ac:dyDescent="0.25">
      <c r="B95" s="9">
        <f t="shared" si="6"/>
        <v>93</v>
      </c>
      <c r="C95" s="13">
        <v>2287.0843759999998</v>
      </c>
      <c r="D95" s="10">
        <v>2663.006359</v>
      </c>
      <c r="E95" s="10">
        <v>4590.7094630000001</v>
      </c>
      <c r="F95" s="10">
        <v>4884.0929450000003</v>
      </c>
      <c r="G95" s="10">
        <v>2283.139334</v>
      </c>
      <c r="H95" s="10">
        <v>2246.9341300000001</v>
      </c>
      <c r="I95" s="10">
        <v>5732.9163170000002</v>
      </c>
      <c r="J95" s="10">
        <v>2620.1888210000002</v>
      </c>
      <c r="K95" s="10">
        <v>2957.1384699999999</v>
      </c>
      <c r="L95" s="10">
        <v>1465.0040710000001</v>
      </c>
      <c r="M95" s="16">
        <v>3254</v>
      </c>
    </row>
    <row r="96" spans="2:13" x14ac:dyDescent="0.25">
      <c r="B96" s="9">
        <f t="shared" si="6"/>
        <v>94</v>
      </c>
      <c r="C96" s="13">
        <v>2318.8000050000001</v>
      </c>
      <c r="D96" s="10">
        <v>2666.9894859999999</v>
      </c>
      <c r="E96" s="10">
        <v>4579.0627750000003</v>
      </c>
      <c r="F96" s="10">
        <v>4876.1699950000002</v>
      </c>
      <c r="G96" s="10">
        <v>2272.9845089999999</v>
      </c>
      <c r="H96" s="10">
        <v>2246.6093190000001</v>
      </c>
      <c r="I96" s="10">
        <v>5745.085341</v>
      </c>
      <c r="J96" s="10">
        <v>2622.0703189999999</v>
      </c>
      <c r="K96" s="10">
        <v>2962.2386660000002</v>
      </c>
      <c r="L96" s="10">
        <v>1487.8009340000001</v>
      </c>
      <c r="M96" s="16">
        <v>3266</v>
      </c>
    </row>
    <row r="97" spans="2:13" x14ac:dyDescent="0.25">
      <c r="B97" s="9">
        <f t="shared" si="6"/>
        <v>95</v>
      </c>
      <c r="C97" s="13">
        <v>2326.1797729999998</v>
      </c>
      <c r="D97" s="10">
        <v>2663.9339650000002</v>
      </c>
      <c r="E97" s="10">
        <v>4543.6389710000003</v>
      </c>
      <c r="F97" s="10">
        <v>4827.5997859999998</v>
      </c>
      <c r="G97" s="10">
        <v>2273.1290389999999</v>
      </c>
      <c r="H97" s="10">
        <v>2233.0222269999999</v>
      </c>
      <c r="I97" s="10">
        <v>5799.7151590000003</v>
      </c>
      <c r="J97" s="10">
        <v>2662.1075350000001</v>
      </c>
      <c r="K97" s="10">
        <v>2953.6942199999999</v>
      </c>
      <c r="L97" s="10">
        <v>1480.3061620000001</v>
      </c>
      <c r="M97" s="16">
        <v>3191</v>
      </c>
    </row>
    <row r="98" spans="2:13" x14ac:dyDescent="0.25">
      <c r="B98" s="9">
        <f t="shared" si="6"/>
        <v>96</v>
      </c>
      <c r="C98" s="13">
        <v>2350.1816279999998</v>
      </c>
      <c r="D98" s="10">
        <v>2627.088366</v>
      </c>
      <c r="E98" s="10">
        <v>4502.6835309999997</v>
      </c>
      <c r="F98" s="10">
        <v>4795.9901669999999</v>
      </c>
      <c r="G98" s="10">
        <v>2257.6485400000001</v>
      </c>
      <c r="H98" s="10">
        <v>2163.0687809999999</v>
      </c>
      <c r="I98" s="10">
        <v>5775.1701279999997</v>
      </c>
      <c r="J98" s="10">
        <v>2649.4269220000001</v>
      </c>
      <c r="K98" s="10">
        <v>2965.8343129999998</v>
      </c>
      <c r="L98" s="10">
        <v>1504.2228540000001</v>
      </c>
      <c r="M98" s="16">
        <v>3166</v>
      </c>
    </row>
    <row r="99" spans="2:13" x14ac:dyDescent="0.25">
      <c r="B99" s="9">
        <f t="shared" si="6"/>
        <v>97</v>
      </c>
      <c r="C99" s="13">
        <v>2363.4350020000002</v>
      </c>
      <c r="D99" s="10">
        <v>2615.8142760000001</v>
      </c>
      <c r="E99" s="10">
        <v>4563.2435619999997</v>
      </c>
      <c r="F99" s="10">
        <v>4825.8976060000005</v>
      </c>
      <c r="G99" s="10">
        <v>2264.6853489999999</v>
      </c>
      <c r="H99" s="10">
        <v>2166.045983</v>
      </c>
      <c r="I99" s="10">
        <v>5787.1180450000002</v>
      </c>
      <c r="J99" s="10">
        <v>2657.6695970000001</v>
      </c>
      <c r="K99" s="10">
        <v>2983.1250070000001</v>
      </c>
      <c r="L99" s="10">
        <v>1488.423</v>
      </c>
      <c r="M99" s="16">
        <v>3192</v>
      </c>
    </row>
    <row r="100" spans="2:13" x14ac:dyDescent="0.25">
      <c r="B100" s="9">
        <f t="shared" si="6"/>
        <v>98</v>
      </c>
      <c r="C100" s="13">
        <v>2356.2757889999998</v>
      </c>
      <c r="D100" s="10">
        <v>2616.9857729999999</v>
      </c>
      <c r="E100" s="10">
        <v>4592.5265369999997</v>
      </c>
      <c r="F100" s="10">
        <v>4836.4492030000001</v>
      </c>
      <c r="G100" s="10">
        <v>2269.0132979999998</v>
      </c>
      <c r="H100" s="10">
        <v>2168.6415299999999</v>
      </c>
      <c r="I100" s="10">
        <v>5879.1753509999999</v>
      </c>
      <c r="J100" s="10">
        <v>2655.5464449999999</v>
      </c>
      <c r="K100" s="10">
        <v>2985.418021</v>
      </c>
      <c r="L100" s="10">
        <v>1491.180809</v>
      </c>
      <c r="M100" s="16">
        <v>3192</v>
      </c>
    </row>
    <row r="101" spans="2:13" x14ac:dyDescent="0.25">
      <c r="B101" s="9">
        <f t="shared" si="6"/>
        <v>99</v>
      </c>
      <c r="C101" s="13">
        <v>2282.1224189999998</v>
      </c>
      <c r="D101" s="10">
        <v>2616.3066170000002</v>
      </c>
      <c r="E101" s="10">
        <v>4652.0786799999996</v>
      </c>
      <c r="F101" s="10">
        <v>4898.9669400000002</v>
      </c>
      <c r="G101" s="10">
        <v>2278.7198410000001</v>
      </c>
      <c r="H101" s="10">
        <v>2204.475672</v>
      </c>
      <c r="I101" s="10">
        <v>5840.9461849999998</v>
      </c>
      <c r="J101" s="10">
        <v>2659.3367509999998</v>
      </c>
      <c r="K101" s="10">
        <v>3037.6042149999998</v>
      </c>
      <c r="L101" s="10">
        <v>1498.6442549999999</v>
      </c>
      <c r="M101" s="16">
        <v>3192</v>
      </c>
    </row>
    <row r="102" spans="2:13" x14ac:dyDescent="0.25">
      <c r="B102" s="9">
        <f t="shared" si="6"/>
        <v>100</v>
      </c>
      <c r="C102" s="13">
        <v>2272.3775460000002</v>
      </c>
      <c r="D102" s="10">
        <v>2611.8924459999998</v>
      </c>
      <c r="E102" s="10">
        <v>4690.2694890000002</v>
      </c>
      <c r="F102" s="10">
        <v>5001.5559940000003</v>
      </c>
      <c r="G102" s="10">
        <v>2316.03451</v>
      </c>
      <c r="H102" s="10">
        <v>2205.7184929999999</v>
      </c>
      <c r="I102" s="10">
        <v>5728.6090679999998</v>
      </c>
      <c r="J102" s="10">
        <v>2664.7717010000001</v>
      </c>
      <c r="K102" s="10">
        <v>3061.2341550000001</v>
      </c>
      <c r="L102" s="10">
        <v>1492.239636</v>
      </c>
      <c r="M102" s="16">
        <v>3205</v>
      </c>
    </row>
    <row r="103" spans="2:13" x14ac:dyDescent="0.25">
      <c r="B103" s="9">
        <f t="shared" si="6"/>
        <v>101</v>
      </c>
      <c r="C103" s="13">
        <v>2258.8710299999998</v>
      </c>
      <c r="D103" s="10">
        <v>2616.2389020000001</v>
      </c>
      <c r="E103" s="10">
        <v>4678.386544</v>
      </c>
      <c r="F103" s="10">
        <v>5050.1262029999998</v>
      </c>
      <c r="G103" s="10">
        <v>2332.627755</v>
      </c>
      <c r="H103" s="10">
        <v>2207.40933</v>
      </c>
      <c r="I103" s="10">
        <v>5746.9456049999999</v>
      </c>
      <c r="J103" s="10">
        <v>2641.1751300000001</v>
      </c>
      <c r="K103" s="10">
        <v>3078.5713030000002</v>
      </c>
      <c r="L103" s="10">
        <v>1462.5524029999999</v>
      </c>
      <c r="M103" s="16">
        <v>3179</v>
      </c>
    </row>
    <row r="104" spans="2:13" x14ac:dyDescent="0.25">
      <c r="B104" s="9">
        <f t="shared" si="6"/>
        <v>102</v>
      </c>
      <c r="C104" s="13">
        <v>2270.1395000000002</v>
      </c>
      <c r="D104" s="10">
        <v>2609.480372</v>
      </c>
      <c r="E104" s="10">
        <v>4686.9155629999996</v>
      </c>
      <c r="F104" s="10">
        <v>5068.9888250000004</v>
      </c>
      <c r="G104" s="10">
        <v>2309.0078100000001</v>
      </c>
      <c r="H104" s="10">
        <v>2207.40933</v>
      </c>
      <c r="I104" s="10">
        <v>5729.3310220000003</v>
      </c>
      <c r="J104" s="10">
        <v>2650.268012</v>
      </c>
      <c r="K104" s="10">
        <v>3092.4315820000002</v>
      </c>
      <c r="L104" s="10">
        <v>1455.7139340000001</v>
      </c>
      <c r="M104" s="16">
        <v>3088</v>
      </c>
    </row>
    <row r="105" spans="2:13" x14ac:dyDescent="0.25">
      <c r="B105" s="9">
        <f t="shared" si="6"/>
        <v>103</v>
      </c>
      <c r="C105" s="13">
        <v>2319.7049080000002</v>
      </c>
      <c r="D105" s="10">
        <v>2588.3151400000002</v>
      </c>
      <c r="E105" s="10">
        <v>4673.9840860000004</v>
      </c>
      <c r="F105" s="10">
        <v>5071.9823889999998</v>
      </c>
      <c r="G105" s="10">
        <v>2304.5652639999998</v>
      </c>
      <c r="H105" s="10">
        <v>2204.897575</v>
      </c>
      <c r="I105" s="10">
        <v>5721.4458949999998</v>
      </c>
      <c r="J105" s="10">
        <v>2639.4379859999999</v>
      </c>
      <c r="K105" s="10">
        <v>3119.832273</v>
      </c>
      <c r="L105" s="10">
        <v>1443.9484870000001</v>
      </c>
      <c r="M105" s="16">
        <v>3235</v>
      </c>
    </row>
    <row r="106" spans="2:13" x14ac:dyDescent="0.25">
      <c r="B106" s="9">
        <f t="shared" si="6"/>
        <v>104</v>
      </c>
      <c r="C106" s="13">
        <v>2285.4952269999999</v>
      </c>
      <c r="D106" s="10">
        <v>2573.6757240000002</v>
      </c>
      <c r="E106" s="10">
        <v>4649.8337179999999</v>
      </c>
      <c r="F106" s="10">
        <v>5083.128283</v>
      </c>
      <c r="G106" s="10">
        <v>2300.2678390000001</v>
      </c>
      <c r="H106" s="10">
        <v>2154.3963079999999</v>
      </c>
      <c r="I106" s="10">
        <v>5709.4979780000003</v>
      </c>
      <c r="J106" s="10">
        <v>2642.8377500000001</v>
      </c>
      <c r="K106" s="10">
        <v>3129.3950519999999</v>
      </c>
      <c r="L106" s="10">
        <v>1427.736934</v>
      </c>
      <c r="M106" s="16">
        <v>3235</v>
      </c>
    </row>
    <row r="107" spans="2:13" x14ac:dyDescent="0.25">
      <c r="B107" s="9">
        <f t="shared" si="6"/>
        <v>105</v>
      </c>
      <c r="C107" s="13">
        <v>2284.8446399999998</v>
      </c>
      <c r="D107" s="10">
        <v>2574.8287049999999</v>
      </c>
      <c r="E107" s="10">
        <v>4603.5735160000004</v>
      </c>
      <c r="F107" s="10">
        <v>5113.3981100000001</v>
      </c>
      <c r="G107" s="10">
        <v>2309.9743819999999</v>
      </c>
      <c r="H107" s="10">
        <v>2163.5234780000001</v>
      </c>
      <c r="I107" s="10">
        <v>5620.9927870000001</v>
      </c>
      <c r="J107" s="10">
        <v>2705.1722159999999</v>
      </c>
      <c r="K107" s="10">
        <v>3153.0249920000001</v>
      </c>
      <c r="L107" s="10">
        <v>1437.0438079999999</v>
      </c>
      <c r="M107" s="16">
        <v>3208</v>
      </c>
    </row>
    <row r="108" spans="2:13" x14ac:dyDescent="0.25">
      <c r="B108" s="9">
        <f t="shared" si="6"/>
        <v>106</v>
      </c>
      <c r="C108" s="13">
        <v>2325.495633</v>
      </c>
      <c r="D108" s="10">
        <v>2675.735318</v>
      </c>
      <c r="E108" s="10">
        <v>4674.9820589999999</v>
      </c>
      <c r="F108" s="10">
        <v>5024.9072239999996</v>
      </c>
      <c r="G108" s="10">
        <v>2299.5506740000001</v>
      </c>
      <c r="H108" s="10">
        <v>2171.091312</v>
      </c>
      <c r="I108" s="10">
        <v>5644.887307</v>
      </c>
      <c r="J108" s="10">
        <v>2710.2265729999999</v>
      </c>
      <c r="K108" s="10">
        <v>3142.888465</v>
      </c>
      <c r="L108" s="10">
        <v>1444.6042399999999</v>
      </c>
      <c r="M108" s="16">
        <v>3195</v>
      </c>
    </row>
    <row r="109" spans="2:13" x14ac:dyDescent="0.25">
      <c r="B109" s="9">
        <f t="shared" si="6"/>
        <v>107</v>
      </c>
      <c r="C109" s="13">
        <v>2337.1321029999999</v>
      </c>
      <c r="D109" s="10">
        <v>2701.7328189999998</v>
      </c>
      <c r="E109" s="10">
        <v>4655.8447189999997</v>
      </c>
      <c r="F109" s="10">
        <v>5069.3440609999998</v>
      </c>
      <c r="G109" s="10">
        <v>2288.1590510000001</v>
      </c>
      <c r="H109" s="10">
        <v>2165.1439340000002</v>
      </c>
      <c r="I109" s="10">
        <v>5542.033093</v>
      </c>
      <c r="J109" s="10">
        <v>2721.186874</v>
      </c>
      <c r="K109" s="10">
        <v>3160.2026369999999</v>
      </c>
      <c r="L109" s="10">
        <v>1442.760444</v>
      </c>
      <c r="M109" s="16">
        <v>3209</v>
      </c>
    </row>
    <row r="110" spans="2:13" x14ac:dyDescent="0.25">
      <c r="B110" s="9">
        <f t="shared" si="6"/>
        <v>108</v>
      </c>
      <c r="C110" s="13">
        <v>2344.5118710000002</v>
      </c>
      <c r="D110" s="10">
        <v>2750.0431140000001</v>
      </c>
      <c r="E110" s="10">
        <v>4755.1735920000001</v>
      </c>
      <c r="F110" s="10">
        <v>5059.6604559999996</v>
      </c>
      <c r="G110" s="10">
        <v>2301.9999739999998</v>
      </c>
      <c r="H110" s="10">
        <v>2156.8528200000001</v>
      </c>
      <c r="I110" s="10">
        <v>5594.6627070000004</v>
      </c>
      <c r="J110" s="10">
        <v>2715.6258640000001</v>
      </c>
      <c r="K110" s="10">
        <v>3159.37889</v>
      </c>
      <c r="L110" s="10">
        <v>1431.549839</v>
      </c>
      <c r="M110" s="16">
        <v>3192</v>
      </c>
    </row>
    <row r="111" spans="2:13" x14ac:dyDescent="0.25">
      <c r="B111" s="9">
        <f t="shared" si="6"/>
        <v>109</v>
      </c>
      <c r="C111" s="13">
        <v>2294.703176</v>
      </c>
      <c r="D111" s="10">
        <v>2710.3853680000002</v>
      </c>
      <c r="E111" s="10">
        <v>4763.4608779999999</v>
      </c>
      <c r="F111" s="10">
        <v>5033.7776210000002</v>
      </c>
      <c r="G111" s="10">
        <v>2337.321132</v>
      </c>
      <c r="H111" s="10">
        <v>2166.2081440000002</v>
      </c>
      <c r="I111" s="10">
        <v>5573.2094770000003</v>
      </c>
      <c r="J111" s="10">
        <v>2691.5786440000002</v>
      </c>
      <c r="K111" s="10">
        <v>3164.2041370000002</v>
      </c>
      <c r="L111" s="10">
        <v>1419.487455</v>
      </c>
      <c r="M111" s="16">
        <v>3218</v>
      </c>
    </row>
    <row r="112" spans="2:13" x14ac:dyDescent="0.25">
      <c r="B112" s="9">
        <f t="shared" si="6"/>
        <v>110</v>
      </c>
      <c r="C112" s="13">
        <v>2270.7013200000001</v>
      </c>
      <c r="D112" s="10">
        <v>2700.4999200000002</v>
      </c>
      <c r="E112" s="10">
        <v>4760.9643480000004</v>
      </c>
      <c r="F112" s="10">
        <v>5044.4679249999999</v>
      </c>
      <c r="G112" s="10">
        <v>2323.5344150000001</v>
      </c>
      <c r="H112" s="10">
        <v>2166.01836</v>
      </c>
      <c r="I112" s="10">
        <v>5618.1165330000003</v>
      </c>
      <c r="J112" s="10">
        <v>2700.7611320000001</v>
      </c>
      <c r="K112" s="10">
        <v>3162.4413199999999</v>
      </c>
      <c r="L112" s="10">
        <v>1425.9875970000001</v>
      </c>
      <c r="M112" s="16">
        <v>3218</v>
      </c>
    </row>
    <row r="113" spans="2:13" x14ac:dyDescent="0.25">
      <c r="B113" s="9">
        <f t="shared" si="6"/>
        <v>111</v>
      </c>
      <c r="C113" s="13">
        <v>2270.1496219999999</v>
      </c>
      <c r="D113" s="10">
        <v>2701.8852889999998</v>
      </c>
      <c r="E113" s="10">
        <v>4643.7508500000004</v>
      </c>
      <c r="F113" s="10">
        <v>4930.0364209999998</v>
      </c>
      <c r="G113" s="10">
        <v>2309.5491219999999</v>
      </c>
      <c r="H113" s="10">
        <v>2273.014365</v>
      </c>
      <c r="I113" s="10">
        <v>5610.9580550000001</v>
      </c>
      <c r="J113" s="10">
        <v>2709.29522</v>
      </c>
      <c r="K113" s="10">
        <v>3148.0378879999998</v>
      </c>
      <c r="L113" s="10">
        <v>1436.191652</v>
      </c>
      <c r="M113" s="16">
        <v>3127</v>
      </c>
    </row>
    <row r="114" spans="2:13" x14ac:dyDescent="0.25">
      <c r="B114" s="9">
        <f t="shared" si="6"/>
        <v>112</v>
      </c>
      <c r="C114" s="13">
        <v>2258.4156819999998</v>
      </c>
      <c r="D114" s="10">
        <v>2691.630674</v>
      </c>
      <c r="E114" s="10">
        <v>4604.4475910000001</v>
      </c>
      <c r="F114" s="10">
        <v>4896.972839</v>
      </c>
      <c r="G114" s="10">
        <v>2316.2052570000001</v>
      </c>
      <c r="H114" s="10">
        <v>2281.5203710000001</v>
      </c>
      <c r="I114" s="10">
        <v>5619.2795319999996</v>
      </c>
      <c r="J114" s="10">
        <v>2702.0167240000001</v>
      </c>
      <c r="K114" s="10">
        <v>3153.3718359999998</v>
      </c>
      <c r="L114" s="10">
        <v>1463.71478</v>
      </c>
      <c r="M114" s="16">
        <v>3101</v>
      </c>
    </row>
    <row r="115" spans="2:13" x14ac:dyDescent="0.25">
      <c r="B115" s="9">
        <f t="shared" si="6"/>
        <v>113</v>
      </c>
      <c r="C115" s="13">
        <v>2334.1368969999999</v>
      </c>
      <c r="D115" s="10">
        <v>2666.5049560000002</v>
      </c>
      <c r="E115" s="10">
        <v>4399.873533</v>
      </c>
      <c r="F115" s="10">
        <v>4818.1741229999998</v>
      </c>
      <c r="G115" s="10">
        <v>2317.9535540000002</v>
      </c>
      <c r="H115" s="10">
        <v>2289.8114850000002</v>
      </c>
      <c r="I115" s="10">
        <v>5581.0503660000004</v>
      </c>
      <c r="J115" s="10">
        <v>2695.525529</v>
      </c>
      <c r="K115" s="10">
        <v>3121.1821249999998</v>
      </c>
      <c r="L115" s="10">
        <v>1458.4375829999999</v>
      </c>
      <c r="M115" s="16">
        <v>3114</v>
      </c>
    </row>
    <row r="116" spans="2:13" x14ac:dyDescent="0.25">
      <c r="B116" s="9">
        <f t="shared" si="6"/>
        <v>114</v>
      </c>
      <c r="C116" s="13">
        <v>2307.2236630000002</v>
      </c>
      <c r="D116" s="10">
        <v>2666.087567</v>
      </c>
      <c r="E116" s="10">
        <v>4393.346845</v>
      </c>
      <c r="F116" s="10">
        <v>4860.05069</v>
      </c>
      <c r="G116" s="10">
        <v>2325.9056489999998</v>
      </c>
      <c r="H116" s="10">
        <v>2279.53658</v>
      </c>
      <c r="I116" s="10">
        <v>5592.3345380000001</v>
      </c>
      <c r="J116" s="10">
        <v>2739.8458890000002</v>
      </c>
      <c r="K116" s="10">
        <v>3068.1718080000001</v>
      </c>
      <c r="L116" s="10">
        <v>1435.640719</v>
      </c>
      <c r="M116" s="16">
        <v>3088</v>
      </c>
    </row>
    <row r="117" spans="2:13" x14ac:dyDescent="0.25">
      <c r="B117" s="9">
        <f t="shared" si="6"/>
        <v>115</v>
      </c>
      <c r="C117" s="13">
        <v>2356.6447210000001</v>
      </c>
      <c r="D117" s="10">
        <v>2660.1670319999998</v>
      </c>
      <c r="E117" s="10">
        <v>4380.4153669999996</v>
      </c>
      <c r="F117" s="10">
        <v>4888.5764920000001</v>
      </c>
      <c r="G117" s="10">
        <v>2330.5810280000001</v>
      </c>
      <c r="H117" s="10">
        <v>2288.1378800000002</v>
      </c>
      <c r="I117" s="10">
        <v>5570.7251630000001</v>
      </c>
      <c r="J117" s="10">
        <v>2722.0457219999998</v>
      </c>
      <c r="K117" s="10">
        <v>3054.3115290000001</v>
      </c>
      <c r="L117" s="10">
        <v>1429.236101</v>
      </c>
      <c r="M117" s="16">
        <v>3008</v>
      </c>
    </row>
    <row r="118" spans="2:13" x14ac:dyDescent="0.25">
      <c r="B118" s="9">
        <f t="shared" si="6"/>
        <v>116</v>
      </c>
      <c r="C118" s="13">
        <v>2347.150337</v>
      </c>
      <c r="D118" s="10">
        <v>2659.014052</v>
      </c>
      <c r="E118" s="10">
        <v>4321.1203299999997</v>
      </c>
      <c r="F118" s="10">
        <v>4778.6089009999996</v>
      </c>
      <c r="G118" s="10">
        <v>2337.6178380000001</v>
      </c>
      <c r="H118" s="10">
        <v>2307.6126180000001</v>
      </c>
      <c r="I118" s="10">
        <v>5590.920564</v>
      </c>
      <c r="J118" s="10">
        <v>2669.8855840000001</v>
      </c>
      <c r="K118" s="10">
        <v>3039.6950419999998</v>
      </c>
      <c r="L118" s="10">
        <v>1427.786196</v>
      </c>
      <c r="M118" s="16">
        <v>3008</v>
      </c>
    </row>
    <row r="119" spans="2:13" x14ac:dyDescent="0.25">
      <c r="B119" s="9">
        <f t="shared" si="6"/>
        <v>117</v>
      </c>
      <c r="C119" s="13">
        <v>2346.4658220000001</v>
      </c>
      <c r="D119" s="10">
        <v>2663.491098</v>
      </c>
      <c r="E119" s="10">
        <v>4274.8601280000003</v>
      </c>
      <c r="F119" s="10">
        <v>4800.2829750000001</v>
      </c>
      <c r="G119" s="10">
        <v>2328.3745250000002</v>
      </c>
      <c r="H119" s="10">
        <v>2310.1243730000001</v>
      </c>
      <c r="I119" s="10">
        <v>5601.920564</v>
      </c>
      <c r="J119" s="10">
        <v>2654.586859</v>
      </c>
      <c r="K119" s="10">
        <v>3022.4491130000001</v>
      </c>
      <c r="L119" s="10">
        <v>1412.6436699999999</v>
      </c>
      <c r="M119" s="16">
        <v>3008</v>
      </c>
    </row>
    <row r="120" spans="2:13" x14ac:dyDescent="0.25">
      <c r="B120" s="9">
        <f t="shared" si="6"/>
        <v>118</v>
      </c>
      <c r="C120" s="13">
        <v>2359.719196</v>
      </c>
      <c r="D120" s="10">
        <v>2659.507971</v>
      </c>
      <c r="E120" s="10">
        <v>4363.8837860000003</v>
      </c>
      <c r="F120" s="10">
        <v>4790.0862859999997</v>
      </c>
      <c r="G120" s="10">
        <v>2328.5268380000002</v>
      </c>
      <c r="H120" s="10">
        <v>2310.1243730000001</v>
      </c>
      <c r="I120" s="10">
        <v>5606.4163429999999</v>
      </c>
      <c r="J120" s="10">
        <v>2652.8490619999998</v>
      </c>
      <c r="K120" s="10">
        <v>3007.958529</v>
      </c>
      <c r="L120" s="10">
        <v>1388.0684160000001</v>
      </c>
      <c r="M120" s="16">
        <v>2993</v>
      </c>
    </row>
    <row r="121" spans="2:13" x14ac:dyDescent="0.25">
      <c r="B121" s="9">
        <f t="shared" si="6"/>
        <v>119</v>
      </c>
      <c r="C121" s="13">
        <v>2366.878408</v>
      </c>
      <c r="D121" s="10">
        <v>2666.2665019999999</v>
      </c>
      <c r="E121" s="10">
        <v>4372.1660030000003</v>
      </c>
      <c r="F121" s="10">
        <v>4798.3188309999996</v>
      </c>
      <c r="G121" s="10">
        <v>2290.8817949999998</v>
      </c>
      <c r="H121" s="10">
        <v>2317.6922060000002</v>
      </c>
      <c r="I121" s="10">
        <v>5588.8017589999999</v>
      </c>
      <c r="J121" s="10">
        <v>2674.462129</v>
      </c>
      <c r="K121" s="10">
        <v>3010.2515429999999</v>
      </c>
      <c r="L121" s="10">
        <v>1390.826225</v>
      </c>
      <c r="M121" s="16">
        <v>3060</v>
      </c>
    </row>
    <row r="122" spans="2:13" x14ac:dyDescent="0.25">
      <c r="B122" s="9">
        <f t="shared" si="6"/>
        <v>120</v>
      </c>
      <c r="C122" s="13">
        <v>2393.7916829999999</v>
      </c>
      <c r="D122" s="10">
        <v>2659.9807740000001</v>
      </c>
      <c r="E122" s="10">
        <v>4353.0286630000001</v>
      </c>
      <c r="F122" s="10">
        <v>4779.4562100000003</v>
      </c>
      <c r="G122" s="10">
        <v>2288.8911499999999</v>
      </c>
      <c r="H122" s="10">
        <v>2317.3518119999999</v>
      </c>
      <c r="I122" s="10">
        <v>5703.9510620000001</v>
      </c>
      <c r="J122" s="10">
        <v>2669.407772</v>
      </c>
      <c r="K122" s="10">
        <v>3031.2434250000001</v>
      </c>
      <c r="L122" s="10">
        <v>1369.36499</v>
      </c>
      <c r="M122" s="16">
        <v>3095</v>
      </c>
    </row>
    <row r="123" spans="2:13" x14ac:dyDescent="0.25">
      <c r="B123" s="9">
        <f t="shared" si="6"/>
        <v>121</v>
      </c>
      <c r="C123" s="13">
        <v>2291.0067119999999</v>
      </c>
      <c r="D123" s="10">
        <v>2659.2708510000002</v>
      </c>
      <c r="E123" s="10">
        <v>4316.435974</v>
      </c>
      <c r="F123" s="10">
        <v>4790.0874530000001</v>
      </c>
      <c r="G123" s="10">
        <v>2323.1409509999999</v>
      </c>
      <c r="H123" s="10">
        <v>2316.1089910000001</v>
      </c>
      <c r="I123" s="10">
        <v>5711.4625219999998</v>
      </c>
      <c r="J123" s="10">
        <v>2680.1559109999998</v>
      </c>
      <c r="K123" s="10">
        <v>3036.080285</v>
      </c>
      <c r="L123" s="10">
        <v>1380.575595</v>
      </c>
      <c r="M123" s="16">
        <v>3016</v>
      </c>
    </row>
    <row r="124" spans="2:13" x14ac:dyDescent="0.25">
      <c r="B124" s="9">
        <f t="shared" si="6"/>
        <v>122</v>
      </c>
      <c r="C124" s="13">
        <v>2281.5123290000001</v>
      </c>
      <c r="D124" s="10">
        <v>2654.9243940000001</v>
      </c>
      <c r="E124" s="10">
        <v>4318.4785890000003</v>
      </c>
      <c r="F124" s="10">
        <v>4757.2426640000003</v>
      </c>
      <c r="G124" s="10">
        <v>2306.6617099999999</v>
      </c>
      <c r="H124" s="10">
        <v>2319.0861930000001</v>
      </c>
      <c r="I124" s="10">
        <v>5722.4625219999998</v>
      </c>
      <c r="J124" s="10">
        <v>2671.6963989999999</v>
      </c>
      <c r="K124" s="10">
        <v>3017.8490449999999</v>
      </c>
      <c r="L124" s="10">
        <v>1387.4140640000001</v>
      </c>
      <c r="M124" s="16">
        <v>3003</v>
      </c>
    </row>
    <row r="125" spans="2:13" x14ac:dyDescent="0.25">
      <c r="B125" s="9">
        <f t="shared" si="6"/>
        <v>123</v>
      </c>
      <c r="C125" s="13">
        <v>2331.3373390000002</v>
      </c>
      <c r="D125" s="10">
        <v>2637.5456170000002</v>
      </c>
      <c r="E125" s="10">
        <v>4389.8871319999998</v>
      </c>
      <c r="F125" s="10">
        <v>4663.1743059999999</v>
      </c>
      <c r="G125" s="10">
        <v>2302.364286</v>
      </c>
      <c r="H125" s="10">
        <v>2319.2790020000002</v>
      </c>
      <c r="I125" s="10">
        <v>5717.7958799999997</v>
      </c>
      <c r="J125" s="10">
        <v>2662.513911</v>
      </c>
      <c r="K125" s="10">
        <v>3009.1927300000002</v>
      </c>
      <c r="L125" s="10">
        <v>1395.7426330000001</v>
      </c>
      <c r="M125" s="16">
        <v>3003</v>
      </c>
    </row>
    <row r="126" spans="2:13" x14ac:dyDescent="0.25">
      <c r="B126" s="9">
        <f t="shared" si="6"/>
        <v>124</v>
      </c>
      <c r="C126" s="13">
        <v>2324.1781259999998</v>
      </c>
      <c r="D126" s="10">
        <v>2638.7338009999999</v>
      </c>
      <c r="E126" s="10">
        <v>4408.690681</v>
      </c>
      <c r="F126" s="10">
        <v>4724.7794260000001</v>
      </c>
      <c r="G126" s="10">
        <v>2297.744674</v>
      </c>
      <c r="H126" s="10">
        <v>2316.86814</v>
      </c>
      <c r="I126" s="10">
        <v>5700.1812959999997</v>
      </c>
      <c r="J126" s="10">
        <v>2669.0051060000001</v>
      </c>
      <c r="K126" s="10">
        <v>2985.5627899999999</v>
      </c>
      <c r="L126" s="10">
        <v>1403.3030659999999</v>
      </c>
      <c r="M126" s="16">
        <v>2988</v>
      </c>
    </row>
    <row r="127" spans="2:13" x14ac:dyDescent="0.25">
      <c r="B127" s="9">
        <f t="shared" si="6"/>
        <v>125</v>
      </c>
      <c r="C127" s="13">
        <v>2292.0417590000002</v>
      </c>
      <c r="D127" s="10">
        <v>2635.1879490000001</v>
      </c>
      <c r="E127" s="10">
        <v>4397.1515900000004</v>
      </c>
      <c r="F127" s="10">
        <v>4636.2885390000001</v>
      </c>
      <c r="G127" s="10">
        <v>2308.7419530000002</v>
      </c>
      <c r="H127" s="10">
        <v>2308.2640900000001</v>
      </c>
      <c r="I127" s="10">
        <v>5678.5719209999997</v>
      </c>
      <c r="J127" s="10">
        <v>2660.9157169999999</v>
      </c>
      <c r="K127" s="10">
        <v>3036.927224</v>
      </c>
      <c r="L127" s="10">
        <v>1410.6237229999999</v>
      </c>
      <c r="M127" s="16">
        <v>2976</v>
      </c>
    </row>
    <row r="128" spans="2:13" x14ac:dyDescent="0.25">
      <c r="B128" s="9">
        <f t="shared" si="6"/>
        <v>126</v>
      </c>
      <c r="C128" s="13">
        <v>2292.5934579999998</v>
      </c>
      <c r="D128" s="10">
        <v>2623.9138589999998</v>
      </c>
      <c r="E128" s="10">
        <v>4372.2519359999997</v>
      </c>
      <c r="F128" s="10">
        <v>4684.858749</v>
      </c>
      <c r="G128" s="10">
        <v>2296.5728570000001</v>
      </c>
      <c r="H128" s="10">
        <v>2361.8184080000001</v>
      </c>
      <c r="I128" s="10">
        <v>5660.8078539999997</v>
      </c>
      <c r="J128" s="10">
        <v>2669.2846079999999</v>
      </c>
      <c r="K128" s="10">
        <v>3044.6085929999999</v>
      </c>
      <c r="L128" s="10">
        <v>1428.6875869999999</v>
      </c>
      <c r="M128" s="16">
        <v>2990</v>
      </c>
    </row>
    <row r="129" spans="2:13" x14ac:dyDescent="0.25">
      <c r="B129" s="9">
        <f t="shared" si="6"/>
        <v>127</v>
      </c>
      <c r="C129" s="13">
        <v>2280.7097869999998</v>
      </c>
      <c r="D129" s="10">
        <v>2612.9992929999999</v>
      </c>
      <c r="E129" s="10">
        <v>4476.1838209999996</v>
      </c>
      <c r="F129" s="10">
        <v>4682.3690310000002</v>
      </c>
      <c r="G129" s="10">
        <v>2288.2536850000001</v>
      </c>
      <c r="H129" s="10">
        <v>2359.2228610000002</v>
      </c>
      <c r="I129" s="10">
        <v>5649.9534190000004</v>
      </c>
      <c r="J129" s="10">
        <v>2665.5676720000001</v>
      </c>
      <c r="K129" s="10">
        <v>3014.0248230000002</v>
      </c>
      <c r="L129" s="10">
        <v>1416.6906180000001</v>
      </c>
      <c r="M129" s="16">
        <v>3005</v>
      </c>
    </row>
    <row r="130" spans="2:13" x14ac:dyDescent="0.25">
      <c r="B130" s="9">
        <f t="shared" si="6"/>
        <v>128</v>
      </c>
      <c r="C130" s="13">
        <v>2250.6467769999999</v>
      </c>
      <c r="D130" s="10">
        <v>2612.2763199999999</v>
      </c>
      <c r="E130" s="10">
        <v>4513.4688850000002</v>
      </c>
      <c r="F130" s="10">
        <v>4693.2925139999998</v>
      </c>
      <c r="G130" s="10">
        <v>2288.1202210000001</v>
      </c>
      <c r="H130" s="10">
        <v>2354.4838719999998</v>
      </c>
      <c r="I130" s="10">
        <v>5739.8951269999998</v>
      </c>
      <c r="J130" s="10">
        <v>2667.6497260000001</v>
      </c>
      <c r="K130" s="10">
        <v>3011.7318089999999</v>
      </c>
      <c r="L130" s="10">
        <v>1424.5487350000001</v>
      </c>
      <c r="M130" s="16">
        <v>3004</v>
      </c>
    </row>
    <row r="131" spans="2:13" x14ac:dyDescent="0.25">
      <c r="B131" s="9">
        <f t="shared" si="6"/>
        <v>129</v>
      </c>
      <c r="C131" s="13">
        <v>2258.0265450000002</v>
      </c>
      <c r="D131" s="10">
        <v>2620.4745640000001</v>
      </c>
      <c r="E131" s="10">
        <v>4514.5611070000004</v>
      </c>
      <c r="F131" s="10">
        <v>4796.9925249999997</v>
      </c>
      <c r="G131" s="10">
        <v>2297.8267639999999</v>
      </c>
      <c r="H131" s="10">
        <v>2282.6775080000002</v>
      </c>
      <c r="I131" s="10">
        <v>5701.6659600000003</v>
      </c>
      <c r="J131" s="10">
        <v>2639.3948329999998</v>
      </c>
      <c r="K131" s="10">
        <v>3025.5920890000002</v>
      </c>
      <c r="L131" s="10">
        <v>1442.1470200000001</v>
      </c>
      <c r="M131" s="16">
        <v>2978</v>
      </c>
    </row>
    <row r="132" spans="2:13" x14ac:dyDescent="0.25">
      <c r="B132" s="9">
        <f t="shared" si="6"/>
        <v>130</v>
      </c>
      <c r="C132" s="13">
        <v>2282.346775</v>
      </c>
      <c r="D132" s="10">
        <v>2620.0914929999999</v>
      </c>
      <c r="E132" s="10">
        <v>4474.7506940000003</v>
      </c>
      <c r="F132" s="10">
        <v>4816.9235189999999</v>
      </c>
      <c r="G132" s="10">
        <v>2304.8635730000001</v>
      </c>
      <c r="H132" s="10">
        <v>2288.6225209999998</v>
      </c>
      <c r="I132" s="10">
        <v>5680.2060000000001</v>
      </c>
      <c r="J132" s="10">
        <v>2578.2669959999998</v>
      </c>
      <c r="K132" s="10">
        <v>3024.7094419999999</v>
      </c>
      <c r="L132" s="10">
        <v>1453.0538979999999</v>
      </c>
      <c r="M132" s="16">
        <v>3002</v>
      </c>
    </row>
    <row r="133" spans="2:13" x14ac:dyDescent="0.25">
      <c r="B133" s="9">
        <f t="shared" ref="B133:B196" si="7">B132+1</f>
        <v>131</v>
      </c>
      <c r="C133" s="13">
        <v>2236.7196159999999</v>
      </c>
      <c r="D133" s="10">
        <v>2618.8962310000002</v>
      </c>
      <c r="E133" s="10">
        <v>4496.1016929999996</v>
      </c>
      <c r="F133" s="10">
        <v>4853.2809310000002</v>
      </c>
      <c r="G133" s="10">
        <v>2302.8729279999998</v>
      </c>
      <c r="H133" s="10">
        <v>2251.4952520000002</v>
      </c>
      <c r="I133" s="10">
        <v>5737.1568850000003</v>
      </c>
      <c r="J133" s="10">
        <v>2572.7059859999999</v>
      </c>
      <c r="K133" s="10">
        <v>3042.9311929999999</v>
      </c>
      <c r="L133" s="10">
        <v>1431.5926629999999</v>
      </c>
      <c r="M133" s="16">
        <v>2974</v>
      </c>
    </row>
    <row r="134" spans="2:13" x14ac:dyDescent="0.25">
      <c r="B134" s="9">
        <f t="shared" si="7"/>
        <v>132</v>
      </c>
      <c r="C134" s="13">
        <v>2248.9684109999998</v>
      </c>
      <c r="D134" s="10">
        <v>2625.2194</v>
      </c>
      <c r="E134" s="10">
        <v>4557.576145</v>
      </c>
      <c r="F134" s="10">
        <v>4787.7607559999997</v>
      </c>
      <c r="G134" s="10">
        <v>2307.4397920000001</v>
      </c>
      <c r="H134" s="10">
        <v>2237.9081609999998</v>
      </c>
      <c r="I134" s="10">
        <v>5711.5690050000003</v>
      </c>
      <c r="J134" s="10">
        <v>2563.93318</v>
      </c>
      <c r="K134" s="10">
        <v>3060.9700969999999</v>
      </c>
      <c r="L134" s="10">
        <v>1430.142879</v>
      </c>
      <c r="M134" s="16">
        <v>2974</v>
      </c>
    </row>
    <row r="135" spans="2:13" x14ac:dyDescent="0.25">
      <c r="B135" s="9">
        <f t="shared" si="7"/>
        <v>133</v>
      </c>
      <c r="C135" s="13">
        <v>2235.7150369999999</v>
      </c>
      <c r="D135" s="10">
        <v>2620.7156850000001</v>
      </c>
      <c r="E135" s="10">
        <v>4486.1676010000001</v>
      </c>
      <c r="F135" s="10">
        <v>4739.1905470000002</v>
      </c>
      <c r="G135" s="10">
        <v>2292.157596</v>
      </c>
      <c r="H135" s="10">
        <v>2184.6410879999999</v>
      </c>
      <c r="I135" s="10">
        <v>5719.2601530000002</v>
      </c>
      <c r="J135" s="10">
        <v>2574.7632060000001</v>
      </c>
      <c r="K135" s="10">
        <v>3055.008789</v>
      </c>
      <c r="L135" s="10">
        <v>1423.30441</v>
      </c>
      <c r="M135" s="16">
        <v>3000</v>
      </c>
    </row>
    <row r="136" spans="2:13" x14ac:dyDescent="0.25">
      <c r="B136" s="9">
        <f t="shared" si="7"/>
        <v>134</v>
      </c>
      <c r="C136" s="13">
        <v>2236.365624</v>
      </c>
      <c r="D136" s="10">
        <v>2657.5631899999998</v>
      </c>
      <c r="E136" s="10">
        <v>4459.0755920000001</v>
      </c>
      <c r="F136" s="10">
        <v>4827.6814329999997</v>
      </c>
      <c r="G136" s="10">
        <v>2305.7798680000001</v>
      </c>
      <c r="H136" s="10">
        <v>2177.0732539999999</v>
      </c>
      <c r="I136" s="10">
        <v>5767.7424819999997</v>
      </c>
      <c r="J136" s="10">
        <v>2534.9674890000001</v>
      </c>
      <c r="K136" s="10">
        <v>3044.8722619999999</v>
      </c>
      <c r="L136" s="10">
        <v>1416.8997910000001</v>
      </c>
      <c r="M136" s="16">
        <v>3070</v>
      </c>
    </row>
    <row r="137" spans="2:13" x14ac:dyDescent="0.25">
      <c r="B137" s="9">
        <f t="shared" si="7"/>
        <v>135</v>
      </c>
      <c r="C137" s="13">
        <v>2311.313932</v>
      </c>
      <c r="D137" s="10">
        <v>2700.4634120000001</v>
      </c>
      <c r="E137" s="10">
        <v>4478.2129320000004</v>
      </c>
      <c r="F137" s="10">
        <v>4830.1307129999996</v>
      </c>
      <c r="G137" s="10">
        <v>2317.1714900000002</v>
      </c>
      <c r="H137" s="10">
        <v>2245.9889499999999</v>
      </c>
      <c r="I137" s="10">
        <v>5656.8322859999998</v>
      </c>
      <c r="J137" s="10">
        <v>2575.6839970000001</v>
      </c>
      <c r="K137" s="10">
        <v>3027.55809</v>
      </c>
      <c r="L137" s="10">
        <v>1409.3393590000001</v>
      </c>
      <c r="M137" s="16">
        <v>3161</v>
      </c>
    </row>
    <row r="138" spans="2:13" x14ac:dyDescent="0.25">
      <c r="B138" s="9">
        <f t="shared" si="7"/>
        <v>136</v>
      </c>
      <c r="C138" s="13">
        <v>2380.1262510000001</v>
      </c>
      <c r="D138" s="10">
        <v>2701.6163919999999</v>
      </c>
      <c r="E138" s="10">
        <v>4489.997155</v>
      </c>
      <c r="F138" s="10">
        <v>4840.8012879999997</v>
      </c>
      <c r="G138" s="10">
        <v>2292.7745359999999</v>
      </c>
      <c r="H138" s="10">
        <v>2255.2823669999998</v>
      </c>
      <c r="I138" s="10">
        <v>5644.8843699999998</v>
      </c>
      <c r="J138" s="10">
        <v>2557.8838300000002</v>
      </c>
      <c r="K138" s="10">
        <v>3029.3978990000001</v>
      </c>
      <c r="L138" s="10">
        <v>1412.097168</v>
      </c>
      <c r="M138" s="16">
        <v>3162</v>
      </c>
    </row>
    <row r="139" spans="2:13" x14ac:dyDescent="0.25">
      <c r="B139" s="9">
        <f t="shared" si="7"/>
        <v>137</v>
      </c>
      <c r="C139" s="13">
        <v>2389.8079210000001</v>
      </c>
      <c r="D139" s="10">
        <v>2711.6832469999999</v>
      </c>
      <c r="E139" s="10">
        <v>4536.2573570000004</v>
      </c>
      <c r="F139" s="10">
        <v>4832.8783380000004</v>
      </c>
      <c r="G139" s="10">
        <v>2259.0676539999999</v>
      </c>
      <c r="H139" s="10">
        <v>2258.2595700000002</v>
      </c>
      <c r="I139" s="10">
        <v>5757.8642529999997</v>
      </c>
      <c r="J139" s="10">
        <v>2554.740413</v>
      </c>
      <c r="K139" s="10">
        <v>2997.3908700000002</v>
      </c>
      <c r="L139" s="10">
        <v>1405.1493170000001</v>
      </c>
      <c r="M139" s="16">
        <v>3048</v>
      </c>
    </row>
    <row r="140" spans="2:13" x14ac:dyDescent="0.25">
      <c r="B140" s="9">
        <f t="shared" si="7"/>
        <v>138</v>
      </c>
      <c r="C140" s="13">
        <v>2389.256222</v>
      </c>
      <c r="D140" s="10">
        <v>2704.9247169999999</v>
      </c>
      <c r="E140" s="10">
        <v>4538.4512770000001</v>
      </c>
      <c r="F140" s="10">
        <v>4737.3794040000002</v>
      </c>
      <c r="G140" s="10">
        <v>2295.2318949999999</v>
      </c>
      <c r="H140" s="10">
        <v>2259.5023900000001</v>
      </c>
      <c r="I140" s="10">
        <v>5783.4521329999998</v>
      </c>
      <c r="J140" s="10">
        <v>2549.5667570000001</v>
      </c>
      <c r="K140" s="10">
        <v>2991.6727080000001</v>
      </c>
      <c r="L140" s="10">
        <v>1407.8171609999999</v>
      </c>
      <c r="M140" s="16">
        <v>3027</v>
      </c>
    </row>
    <row r="141" spans="2:13" x14ac:dyDescent="0.25">
      <c r="B141" s="9">
        <f t="shared" si="7"/>
        <v>139</v>
      </c>
      <c r="C141" s="13">
        <v>2403.5082029999999</v>
      </c>
      <c r="D141" s="10">
        <v>2693.6506260000001</v>
      </c>
      <c r="E141" s="10">
        <v>4530.8817440000003</v>
      </c>
      <c r="F141" s="10">
        <v>4713.578117</v>
      </c>
      <c r="G141" s="10">
        <v>2286.3606850000001</v>
      </c>
      <c r="H141" s="10">
        <v>2267.7935050000001</v>
      </c>
      <c r="I141" s="10">
        <v>5772.4521329999998</v>
      </c>
      <c r="J141" s="10">
        <v>2668.3728759999999</v>
      </c>
      <c r="K141" s="10">
        <v>3005.532987</v>
      </c>
      <c r="L141" s="10">
        <v>1433.14832</v>
      </c>
      <c r="M141" s="16">
        <v>3040</v>
      </c>
    </row>
    <row r="142" spans="2:13" x14ac:dyDescent="0.25">
      <c r="B142" s="9">
        <f t="shared" si="7"/>
        <v>140</v>
      </c>
      <c r="C142" s="13">
        <v>2369.0744209999998</v>
      </c>
      <c r="D142" s="10">
        <v>2700.0963620000002</v>
      </c>
      <c r="E142" s="10">
        <v>4639.6849549999997</v>
      </c>
      <c r="F142" s="10">
        <v>4694.7154950000004</v>
      </c>
      <c r="G142" s="10">
        <v>2288.1089830000001</v>
      </c>
      <c r="H142" s="10">
        <v>2267.7935050000001</v>
      </c>
      <c r="I142" s="10">
        <v>5794.0615079999998</v>
      </c>
      <c r="J142" s="10">
        <v>2648.1895209999998</v>
      </c>
      <c r="K142" s="10">
        <v>3007.8260009999999</v>
      </c>
      <c r="L142" s="10">
        <v>1444.358925</v>
      </c>
      <c r="M142" s="16">
        <v>3054</v>
      </c>
    </row>
    <row r="143" spans="2:13" x14ac:dyDescent="0.25">
      <c r="B143" s="9">
        <f t="shared" si="7"/>
        <v>141</v>
      </c>
      <c r="C143" s="13">
        <v>2417.5301319999999</v>
      </c>
      <c r="D143" s="10">
        <v>2703.8430130000002</v>
      </c>
      <c r="E143" s="10">
        <v>4648.1431160000002</v>
      </c>
      <c r="F143" s="10">
        <v>4684.1430719999998</v>
      </c>
      <c r="G143" s="10">
        <v>2358.8324160000002</v>
      </c>
      <c r="H143" s="10">
        <v>2267.9863129999999</v>
      </c>
      <c r="I143" s="10">
        <v>5782.1135919999997</v>
      </c>
      <c r="J143" s="10">
        <v>2709.3173569999999</v>
      </c>
      <c r="K143" s="10">
        <v>3012.498192</v>
      </c>
      <c r="L143" s="10">
        <v>1459.830115</v>
      </c>
      <c r="M143" s="16">
        <v>3042</v>
      </c>
    </row>
    <row r="144" spans="2:13" x14ac:dyDescent="0.25">
      <c r="B144" s="9">
        <f t="shared" si="7"/>
        <v>142</v>
      </c>
      <c r="C144" s="13">
        <v>2365.9365109999999</v>
      </c>
      <c r="D144" s="10">
        <v>2699.4965560000001</v>
      </c>
      <c r="E144" s="10">
        <v>4688.3500370000002</v>
      </c>
      <c r="F144" s="10">
        <v>4790.6860649999999</v>
      </c>
      <c r="G144" s="10">
        <v>2347.4407940000001</v>
      </c>
      <c r="H144" s="10">
        <v>2320.4561939999999</v>
      </c>
      <c r="I144" s="10">
        <v>5759.3655790000003</v>
      </c>
      <c r="J144" s="10">
        <v>2718.4998460000002</v>
      </c>
      <c r="K144" s="10">
        <v>3004.039444</v>
      </c>
      <c r="L144" s="10">
        <v>1488.4666890000001</v>
      </c>
      <c r="M144" s="16">
        <v>3067</v>
      </c>
    </row>
    <row r="145" spans="2:13" x14ac:dyDescent="0.25">
      <c r="B145" s="9">
        <f t="shared" si="7"/>
        <v>143</v>
      </c>
      <c r="C145" s="13">
        <v>2287.5465399999998</v>
      </c>
      <c r="D145" s="10">
        <v>2726.8511370000001</v>
      </c>
      <c r="E145" s="10">
        <v>4675.5259930000002</v>
      </c>
      <c r="F145" s="10">
        <v>4825.5645709999999</v>
      </c>
      <c r="G145" s="10">
        <v>2332.8913750000002</v>
      </c>
      <c r="H145" s="10">
        <v>2282.5020720000002</v>
      </c>
      <c r="I145" s="10">
        <v>5741.7509959999998</v>
      </c>
      <c r="J145" s="10">
        <v>2722.2167810000001</v>
      </c>
      <c r="K145" s="10">
        <v>3055.8851410000002</v>
      </c>
      <c r="L145" s="10">
        <v>1480.9069569999999</v>
      </c>
      <c r="M145" s="16">
        <v>3067</v>
      </c>
    </row>
    <row r="146" spans="2:13" x14ac:dyDescent="0.25">
      <c r="B146" s="9">
        <f t="shared" si="7"/>
        <v>144</v>
      </c>
      <c r="C146" s="13">
        <v>2260.4582220000002</v>
      </c>
      <c r="D146" s="10">
        <v>2700.7265779999998</v>
      </c>
      <c r="E146" s="10">
        <v>4577.4873520000001</v>
      </c>
      <c r="F146" s="10">
        <v>4815.4242979999999</v>
      </c>
      <c r="G146" s="10">
        <v>2328.4194050000001</v>
      </c>
      <c r="H146" s="10">
        <v>2285.0976190000001</v>
      </c>
      <c r="I146" s="10">
        <v>5760.089054</v>
      </c>
      <c r="J146" s="10">
        <v>2767.0380799999998</v>
      </c>
      <c r="K146" s="10">
        <v>3072.033645</v>
      </c>
      <c r="L146" s="10">
        <v>1503.535752</v>
      </c>
      <c r="M146" s="16">
        <v>3126</v>
      </c>
    </row>
    <row r="147" spans="2:13" x14ac:dyDescent="0.25">
      <c r="B147" s="9">
        <f t="shared" si="7"/>
        <v>145</v>
      </c>
      <c r="C147" s="13">
        <v>2236.9212339999999</v>
      </c>
      <c r="D147" s="10">
        <v>2704.7097050000002</v>
      </c>
      <c r="E147" s="10">
        <v>4476.8357930000002</v>
      </c>
      <c r="F147" s="10">
        <v>4825.915344</v>
      </c>
      <c r="G147" s="10">
        <v>2330.1677030000001</v>
      </c>
      <c r="H147" s="10">
        <v>2298.68471</v>
      </c>
      <c r="I147" s="10">
        <v>5755.2241400000003</v>
      </c>
      <c r="J147" s="10">
        <v>2740.8828429999999</v>
      </c>
      <c r="K147" s="10">
        <v>3103.1887400000001</v>
      </c>
      <c r="L147" s="10">
        <v>1370.6917249999999</v>
      </c>
      <c r="M147" s="16">
        <v>3142</v>
      </c>
    </row>
    <row r="148" spans="2:13" x14ac:dyDescent="0.25">
      <c r="B148" s="9">
        <f t="shared" si="7"/>
        <v>146</v>
      </c>
      <c r="C148" s="13">
        <v>2237.6016960000002</v>
      </c>
      <c r="D148" s="10">
        <v>2685.7892849999998</v>
      </c>
      <c r="E148" s="10">
        <v>4489.5840120000003</v>
      </c>
      <c r="F148" s="10">
        <v>4717.6617290000004</v>
      </c>
      <c r="G148" s="10">
        <v>2292.1538300000002</v>
      </c>
      <c r="H148" s="10">
        <v>2296.6215940000002</v>
      </c>
      <c r="I148" s="10">
        <v>5766.1088989999998</v>
      </c>
      <c r="J148" s="10">
        <v>2725.8769050000001</v>
      </c>
      <c r="K148" s="10">
        <v>3120.502911</v>
      </c>
      <c r="L148" s="10">
        <v>1385.596456</v>
      </c>
      <c r="M148" s="16">
        <v>3232</v>
      </c>
    </row>
    <row r="149" spans="2:13" x14ac:dyDescent="0.25">
      <c r="B149" s="9">
        <f t="shared" si="7"/>
        <v>147</v>
      </c>
      <c r="C149" s="13">
        <v>2250.8550700000001</v>
      </c>
      <c r="D149" s="10">
        <v>2687.0756740000002</v>
      </c>
      <c r="E149" s="10">
        <v>4481.1758609999997</v>
      </c>
      <c r="F149" s="10">
        <v>4625.6938870000004</v>
      </c>
      <c r="G149" s="10">
        <v>2301.8603739999999</v>
      </c>
      <c r="H149" s="10">
        <v>2290.7798269999998</v>
      </c>
      <c r="I149" s="10">
        <v>5815.4367620000003</v>
      </c>
      <c r="J149" s="10">
        <v>2719.38571</v>
      </c>
      <c r="K149" s="10">
        <v>3110.3663839999999</v>
      </c>
      <c r="L149" s="10">
        <v>1392.879398</v>
      </c>
      <c r="M149" s="16">
        <v>3206</v>
      </c>
    </row>
    <row r="150" spans="2:13" x14ac:dyDescent="0.25">
      <c r="B150" s="9">
        <f t="shared" si="7"/>
        <v>148</v>
      </c>
      <c r="C150" s="13">
        <v>2243.4753019999998</v>
      </c>
      <c r="D150" s="10">
        <v>2659.167308</v>
      </c>
      <c r="E150" s="10">
        <v>4420.5880980000002</v>
      </c>
      <c r="F150" s="10">
        <v>4615.1787560000002</v>
      </c>
      <c r="G150" s="10">
        <v>2285.0782220000001</v>
      </c>
      <c r="H150" s="10">
        <v>2300.19391</v>
      </c>
      <c r="I150" s="10">
        <v>5853.6659289999998</v>
      </c>
      <c r="J150" s="10">
        <v>2708.5556839999999</v>
      </c>
      <c r="K150" s="10">
        <v>3126.2750209999999</v>
      </c>
      <c r="L150" s="10">
        <v>1394.8071689999999</v>
      </c>
      <c r="M150" s="16">
        <v>3233</v>
      </c>
    </row>
    <row r="151" spans="2:13" x14ac:dyDescent="0.25">
      <c r="B151" s="9">
        <f t="shared" si="7"/>
        <v>149</v>
      </c>
      <c r="C151" s="13">
        <v>2250.6345150000002</v>
      </c>
      <c r="D151" s="10">
        <v>2665.9258380000001</v>
      </c>
      <c r="E151" s="10">
        <v>4422.8916719999997</v>
      </c>
      <c r="F151" s="10">
        <v>4580.9176020000004</v>
      </c>
      <c r="G151" s="10">
        <v>2285.2310830000001</v>
      </c>
      <c r="H151" s="10">
        <v>2299.887561</v>
      </c>
      <c r="I151" s="10">
        <v>5862.7255910000003</v>
      </c>
      <c r="J151" s="10">
        <v>2705.1120639999999</v>
      </c>
      <c r="K151" s="10">
        <v>3135.2208460000002</v>
      </c>
      <c r="L151" s="10">
        <v>1402.367602</v>
      </c>
      <c r="M151" s="16">
        <v>3249</v>
      </c>
    </row>
    <row r="152" spans="2:13" x14ac:dyDescent="0.25">
      <c r="B152" s="9">
        <f t="shared" si="7"/>
        <v>150</v>
      </c>
      <c r="C152" s="13">
        <v>2238.7222449999999</v>
      </c>
      <c r="D152" s="10">
        <v>2689.2916070000001</v>
      </c>
      <c r="E152" s="10">
        <v>4403.7543320000004</v>
      </c>
      <c r="F152" s="10">
        <v>4642.9342139999999</v>
      </c>
      <c r="G152" s="10">
        <v>2276.4089549999999</v>
      </c>
      <c r="H152" s="10">
        <v>2297.3758069999999</v>
      </c>
      <c r="I152" s="10">
        <v>5805.7747049999998</v>
      </c>
      <c r="J152" s="10">
        <v>2695.9018839999999</v>
      </c>
      <c r="K152" s="10">
        <v>3135.9914480000002</v>
      </c>
      <c r="L152" s="10">
        <v>1385.738186</v>
      </c>
      <c r="M152" s="16">
        <v>3158</v>
      </c>
    </row>
    <row r="153" spans="2:13" x14ac:dyDescent="0.25">
      <c r="B153" s="9">
        <f t="shared" si="7"/>
        <v>151</v>
      </c>
      <c r="C153" s="10"/>
      <c r="D153" s="10">
        <v>2698.722945</v>
      </c>
      <c r="E153" s="10">
        <v>4313.6164170000002</v>
      </c>
      <c r="F153" s="10">
        <v>4613.1471099999999</v>
      </c>
      <c r="G153" s="10">
        <v>2263.2504479999998</v>
      </c>
      <c r="H153" s="10">
        <v>2302.1147959999998</v>
      </c>
      <c r="I153" s="10">
        <v>5797.9812099999999</v>
      </c>
      <c r="J153" s="10">
        <v>2685.0285439999998</v>
      </c>
      <c r="K153" s="10">
        <v>3154.5572470000002</v>
      </c>
      <c r="L153" s="10">
        <v>1357.748016</v>
      </c>
      <c r="M153" s="16">
        <v>3158</v>
      </c>
    </row>
    <row r="154" spans="2:13" x14ac:dyDescent="0.25">
      <c r="B154" s="9">
        <f t="shared" si="7"/>
        <v>152</v>
      </c>
      <c r="C154" s="10"/>
      <c r="D154" s="10">
        <v>2746.3907989999998</v>
      </c>
      <c r="E154" s="10">
        <v>4385.0249610000001</v>
      </c>
      <c r="F154" s="10">
        <v>4701.6379960000004</v>
      </c>
      <c r="G154" s="10">
        <v>2254.3163549999999</v>
      </c>
      <c r="H154" s="10">
        <v>2290.8689589999999</v>
      </c>
      <c r="I154" s="10">
        <v>5686.3636040000001</v>
      </c>
      <c r="J154" s="10">
        <v>2692.3604829999999</v>
      </c>
      <c r="K154" s="10">
        <v>3130.927306</v>
      </c>
      <c r="L154" s="10">
        <v>1348.6720250000001</v>
      </c>
      <c r="M154" s="16">
        <v>3157</v>
      </c>
    </row>
    <row r="155" spans="2:13" x14ac:dyDescent="0.25">
      <c r="B155" s="9">
        <f t="shared" si="7"/>
        <v>153</v>
      </c>
      <c r="C155" s="10"/>
      <c r="D155" s="10">
        <v>2742.6441490000002</v>
      </c>
      <c r="E155" s="10">
        <v>4396.1415619999998</v>
      </c>
      <c r="F155" s="10">
        <v>4684.8450869999997</v>
      </c>
      <c r="G155" s="10">
        <v>2249.8540159999998</v>
      </c>
      <c r="H155" s="10">
        <v>2271.5670340000001</v>
      </c>
      <c r="I155" s="10">
        <v>5600.0846069999998</v>
      </c>
      <c r="J155" s="10">
        <v>2697.7523110000002</v>
      </c>
      <c r="K155" s="10">
        <v>3132.5763929999998</v>
      </c>
      <c r="L155" s="10">
        <v>1356.6578979999999</v>
      </c>
      <c r="M155" s="16">
        <v>3157</v>
      </c>
    </row>
    <row r="156" spans="2:13" x14ac:dyDescent="0.25">
      <c r="B156" s="9">
        <f t="shared" si="7"/>
        <v>154</v>
      </c>
      <c r="C156" s="10"/>
      <c r="D156" s="10">
        <v>2743.7971299999999</v>
      </c>
      <c r="E156" s="10">
        <v>4388.7878309999996</v>
      </c>
      <c r="F156" s="10">
        <v>4692.1198549999999</v>
      </c>
      <c r="G156" s="10">
        <v>2274.4094610000002</v>
      </c>
      <c r="H156" s="10">
        <v>2262.7090189999999</v>
      </c>
      <c r="I156" s="10">
        <v>5677.7824920000003</v>
      </c>
      <c r="J156" s="10">
        <v>2703.313322</v>
      </c>
      <c r="K156" s="10">
        <v>3077.0289120000002</v>
      </c>
      <c r="L156" s="10">
        <v>1345.4472929999999</v>
      </c>
      <c r="M156" s="16">
        <v>3055</v>
      </c>
    </row>
    <row r="157" spans="2:13" x14ac:dyDescent="0.25">
      <c r="B157" s="9">
        <f t="shared" si="7"/>
        <v>155</v>
      </c>
      <c r="C157" s="10"/>
      <c r="D157" s="10">
        <v>2762.7175499999998</v>
      </c>
      <c r="E157" s="10">
        <v>4435.048033</v>
      </c>
      <c r="F157" s="10">
        <v>4689.8018419999999</v>
      </c>
      <c r="G157" s="10">
        <v>2281.4462699999999</v>
      </c>
      <c r="H157" s="10">
        <v>2145.5041959999999</v>
      </c>
      <c r="I157" s="10">
        <v>5702.097315</v>
      </c>
      <c r="J157" s="10">
        <v>2711.3103249999999</v>
      </c>
      <c r="K157" s="10">
        <v>3070.8398790000001</v>
      </c>
      <c r="L157" s="10">
        <v>1338.608823</v>
      </c>
      <c r="M157" s="16">
        <v>3055</v>
      </c>
    </row>
    <row r="158" spans="2:13" x14ac:dyDescent="0.25">
      <c r="B158" s="9">
        <f t="shared" si="7"/>
        <v>156</v>
      </c>
      <c r="C158" s="10"/>
      <c r="D158" s="10">
        <v>2773.9916410000001</v>
      </c>
      <c r="E158" s="10">
        <v>4461.367671</v>
      </c>
      <c r="F158" s="10">
        <v>4678.8783590000003</v>
      </c>
      <c r="G158" s="10">
        <v>2279.5233950000002</v>
      </c>
      <c r="H158" s="10">
        <v>2145.5041959999999</v>
      </c>
      <c r="I158" s="10">
        <v>5615.1246719999999</v>
      </c>
      <c r="J158" s="10">
        <v>2713.140942</v>
      </c>
      <c r="K158" s="10">
        <v>3060.7033529999999</v>
      </c>
      <c r="L158" s="10">
        <v>1360.176835</v>
      </c>
      <c r="M158" s="16">
        <v>3080</v>
      </c>
    </row>
    <row r="159" spans="2:13" x14ac:dyDescent="0.25">
      <c r="B159" s="9">
        <f t="shared" si="7"/>
        <v>157</v>
      </c>
      <c r="C159" s="10"/>
      <c r="D159" s="10">
        <v>2775.2016290000001</v>
      </c>
      <c r="E159" s="10">
        <v>4483.0313919999999</v>
      </c>
      <c r="F159" s="10">
        <v>4630.3081499999998</v>
      </c>
      <c r="G159" s="10">
        <v>2275.2259709999998</v>
      </c>
      <c r="H159" s="10">
        <v>2140.7652069999999</v>
      </c>
      <c r="I159" s="10">
        <v>5623.4129240000002</v>
      </c>
      <c r="J159" s="10">
        <v>2708.086585</v>
      </c>
      <c r="K159" s="10">
        <v>3058.8874559999999</v>
      </c>
      <c r="L159" s="10">
        <v>1357.419026</v>
      </c>
      <c r="M159" s="16">
        <v>3098</v>
      </c>
    </row>
    <row r="160" spans="2:13" x14ac:dyDescent="0.25">
      <c r="B160" s="9">
        <f t="shared" si="7"/>
        <v>158</v>
      </c>
      <c r="C160" s="10"/>
      <c r="D160" s="10">
        <v>2734.4236019999998</v>
      </c>
      <c r="E160" s="10">
        <v>4372.4010129999997</v>
      </c>
      <c r="F160" s="10">
        <v>4653.0482300000003</v>
      </c>
      <c r="G160" s="10">
        <v>2285.3151760000001</v>
      </c>
      <c r="H160" s="10">
        <v>2143.276961</v>
      </c>
      <c r="I160" s="10">
        <v>5611.0300999999999</v>
      </c>
      <c r="J160" s="10">
        <v>2690.2864169999998</v>
      </c>
      <c r="K160" s="10">
        <v>3007.6109470000001</v>
      </c>
      <c r="L160" s="10">
        <v>1359.1565149999999</v>
      </c>
      <c r="M160" s="16">
        <v>3098</v>
      </c>
    </row>
    <row r="161" spans="2:13" x14ac:dyDescent="0.25">
      <c r="B161" s="9">
        <f t="shared" si="7"/>
        <v>159</v>
      </c>
      <c r="C161" s="10"/>
      <c r="D161" s="10">
        <v>2729.9198879999999</v>
      </c>
      <c r="E161" s="10">
        <v>4341.7428309999996</v>
      </c>
      <c r="F161" s="10">
        <v>4634.1856090000001</v>
      </c>
      <c r="G161" s="10">
        <v>2293.5160919999998</v>
      </c>
      <c r="H161" s="10">
        <v>2143.463765</v>
      </c>
      <c r="I161" s="10">
        <v>5632.6394749999999</v>
      </c>
      <c r="J161" s="10">
        <v>2681.8200409999999</v>
      </c>
      <c r="K161" s="10">
        <v>2983.9810069999999</v>
      </c>
      <c r="L161" s="10">
        <v>1365.5611329999999</v>
      </c>
      <c r="M161" s="16">
        <v>3072</v>
      </c>
    </row>
    <row r="162" spans="2:13" x14ac:dyDescent="0.25">
      <c r="B162" s="9">
        <f t="shared" si="7"/>
        <v>160</v>
      </c>
      <c r="C162" s="10"/>
      <c r="D162" s="10">
        <v>2736.1155659999999</v>
      </c>
      <c r="E162" s="10">
        <v>4306.2971939999998</v>
      </c>
      <c r="F162" s="10">
        <v>4623.687946</v>
      </c>
      <c r="G162" s="10">
        <v>2326.8420420000002</v>
      </c>
      <c r="H162" s="10">
        <v>2152.3072980000002</v>
      </c>
      <c r="I162" s="10">
        <v>5615.024891</v>
      </c>
      <c r="J162" s="10">
        <v>2637.2196530000001</v>
      </c>
      <c r="K162" s="10">
        <v>2986.2740210000002</v>
      </c>
      <c r="L162" s="10">
        <v>1371.4947689999999</v>
      </c>
      <c r="M162" s="16">
        <v>3072</v>
      </c>
    </row>
    <row r="163" spans="2:13" x14ac:dyDescent="0.25">
      <c r="B163" s="9">
        <f t="shared" si="7"/>
        <v>161</v>
      </c>
      <c r="C163" s="10"/>
      <c r="D163" s="10">
        <v>2732.132439</v>
      </c>
      <c r="E163" s="10"/>
      <c r="F163" s="10"/>
      <c r="G163" s="10">
        <v>2298.3370100000002</v>
      </c>
      <c r="H163" s="10">
        <v>2144.0161840000001</v>
      </c>
      <c r="I163" s="10">
        <v>5576.7957249999999</v>
      </c>
      <c r="J163" s="10">
        <v>2635.1985749999999</v>
      </c>
      <c r="K163" s="10">
        <v>3003.6650629999999</v>
      </c>
      <c r="L163" s="10">
        <v>1394.7141790000001</v>
      </c>
      <c r="M163" s="16">
        <v>3058</v>
      </c>
    </row>
    <row r="164" spans="2:13" x14ac:dyDescent="0.25">
      <c r="B164" s="9">
        <f t="shared" si="7"/>
        <v>162</v>
      </c>
      <c r="C164" s="10"/>
      <c r="D164" s="10">
        <v>2742.0767700000001</v>
      </c>
      <c r="E164" s="10"/>
      <c r="F164" s="10"/>
      <c r="G164" s="10">
        <v>2290.1919600000001</v>
      </c>
      <c r="H164" s="10">
        <v>2144.364638</v>
      </c>
      <c r="I164" s="10">
        <v>5572.276664</v>
      </c>
      <c r="J164" s="10">
        <v>2584.2214880000001</v>
      </c>
      <c r="K164" s="10">
        <v>3033.318491</v>
      </c>
      <c r="L164" s="10">
        <v>1421.4306429999999</v>
      </c>
      <c r="M164" s="16">
        <v>3133</v>
      </c>
    </row>
    <row r="165" spans="2:13" x14ac:dyDescent="0.25">
      <c r="B165" s="9">
        <f t="shared" si="7"/>
        <v>163</v>
      </c>
      <c r="C165" s="10"/>
      <c r="D165" s="10">
        <v>2716.5466329999999</v>
      </c>
      <c r="E165" s="10"/>
      <c r="F165" s="10"/>
      <c r="G165" s="10">
        <v>2290.325425</v>
      </c>
      <c r="H165" s="10">
        <v>2133.8003659999999</v>
      </c>
      <c r="I165" s="10">
        <v>5679.7706850000004</v>
      </c>
      <c r="J165" s="10">
        <v>2594.545302</v>
      </c>
      <c r="K165" s="10">
        <v>3047.1787709999999</v>
      </c>
      <c r="L165" s="10">
        <v>1410.8772409999999</v>
      </c>
      <c r="M165" s="16">
        <v>3116</v>
      </c>
    </row>
    <row r="166" spans="2:13" x14ac:dyDescent="0.25">
      <c r="B166" s="9">
        <f t="shared" si="7"/>
        <v>164</v>
      </c>
      <c r="C166" s="10"/>
      <c r="D166" s="10">
        <v>2716.9834179999998</v>
      </c>
      <c r="E166" s="10"/>
      <c r="F166" s="10"/>
      <c r="G166" s="10">
        <v>2288.577127</v>
      </c>
      <c r="H166" s="10">
        <v>2136.7775689999999</v>
      </c>
      <c r="I166" s="10">
        <v>5733.2399699999996</v>
      </c>
      <c r="J166" s="10">
        <v>2585.7724969999999</v>
      </c>
      <c r="K166" s="10">
        <v>3035.509669</v>
      </c>
      <c r="L166" s="10">
        <v>1419.7182769999999</v>
      </c>
      <c r="M166" s="16">
        <v>3129</v>
      </c>
    </row>
    <row r="167" spans="2:13" x14ac:dyDescent="0.25">
      <c r="B167" s="9">
        <f t="shared" si="7"/>
        <v>165</v>
      </c>
      <c r="C167" s="10"/>
      <c r="D167" s="10">
        <v>2717.6187580000001</v>
      </c>
      <c r="E167" s="10"/>
      <c r="F167" s="10"/>
      <c r="G167" s="10">
        <v>2274.0953709999999</v>
      </c>
      <c r="H167" s="10">
        <v>2170.4725480000002</v>
      </c>
      <c r="I167" s="10">
        <v>5709.2163629999995</v>
      </c>
      <c r="J167" s="10">
        <v>2594.4387889999998</v>
      </c>
      <c r="K167" s="10">
        <v>3034.7924379999999</v>
      </c>
      <c r="L167" s="10">
        <v>1426.556746</v>
      </c>
      <c r="M167" s="16">
        <v>3117</v>
      </c>
    </row>
    <row r="168" spans="2:13" x14ac:dyDescent="0.25">
      <c r="B168" s="9">
        <f t="shared" si="7"/>
        <v>166</v>
      </c>
      <c r="C168" s="10"/>
      <c r="D168" s="10">
        <v>2721.9652139999998</v>
      </c>
      <c r="E168" s="10"/>
      <c r="F168" s="10"/>
      <c r="G168" s="10">
        <v>2258.1218589999999</v>
      </c>
      <c r="H168" s="10">
        <v>2161.4195930000001</v>
      </c>
      <c r="I168" s="10">
        <v>5689.3537340000003</v>
      </c>
      <c r="J168" s="10">
        <v>2599.558121</v>
      </c>
      <c r="K168" s="10">
        <v>3043.1186969999999</v>
      </c>
      <c r="L168" s="10">
        <v>1429.165405</v>
      </c>
      <c r="M168" s="16">
        <v>3021</v>
      </c>
    </row>
    <row r="169" spans="2:13" x14ac:dyDescent="0.25">
      <c r="B169" s="9">
        <f t="shared" si="7"/>
        <v>167</v>
      </c>
      <c r="C169" s="10"/>
      <c r="D169" s="10">
        <v>2715.8934819999999</v>
      </c>
      <c r="E169" s="10"/>
      <c r="F169" s="10"/>
      <c r="G169" s="10">
        <v>2248.0977739999998</v>
      </c>
      <c r="H169" s="10">
        <v>2153.85176</v>
      </c>
      <c r="I169" s="10">
        <v>5701.3016509999998</v>
      </c>
      <c r="J169" s="10">
        <v>2658.2726980000002</v>
      </c>
      <c r="K169" s="10">
        <v>3028.311854</v>
      </c>
      <c r="L169" s="10">
        <v>1404.926483</v>
      </c>
      <c r="M169" s="16">
        <v>2996</v>
      </c>
    </row>
    <row r="170" spans="2:13" x14ac:dyDescent="0.25">
      <c r="B170" s="9">
        <f t="shared" si="7"/>
        <v>168</v>
      </c>
      <c r="C170" s="10"/>
      <c r="D170" s="10">
        <v>2717.1333070000001</v>
      </c>
      <c r="E170" s="10"/>
      <c r="F170" s="10"/>
      <c r="G170" s="10">
        <v>2272.4947280000001</v>
      </c>
      <c r="H170" s="10">
        <v>2135.0856359999998</v>
      </c>
      <c r="I170" s="10">
        <v>5648.7900410000002</v>
      </c>
      <c r="J170" s="10">
        <v>2667.4551860000001</v>
      </c>
      <c r="K170" s="10">
        <v>3046.5430940000001</v>
      </c>
      <c r="L170" s="10">
        <v>1398.5218649999999</v>
      </c>
      <c r="M170" s="16">
        <v>3088</v>
      </c>
    </row>
    <row r="171" spans="2:13" x14ac:dyDescent="0.25">
      <c r="B171" s="9">
        <f t="shared" si="7"/>
        <v>169</v>
      </c>
      <c r="C171" s="10"/>
      <c r="D171" s="10">
        <v>2695.7161740000001</v>
      </c>
      <c r="E171" s="10"/>
      <c r="F171" s="10"/>
      <c r="G171" s="10">
        <v>2283.9295179999999</v>
      </c>
      <c r="H171" s="10">
        <v>2202.5559979999998</v>
      </c>
      <c r="I171" s="10">
        <v>5641.0988930000003</v>
      </c>
      <c r="J171" s="10">
        <v>2675.864392</v>
      </c>
      <c r="K171" s="10">
        <v>3029.2289219999998</v>
      </c>
      <c r="L171" s="10">
        <v>1382.1094069999999</v>
      </c>
      <c r="M171" s="16">
        <v>3088</v>
      </c>
    </row>
    <row r="172" spans="2:13" x14ac:dyDescent="0.25">
      <c r="B172" s="9">
        <f t="shared" si="7"/>
        <v>170</v>
      </c>
      <c r="C172" s="10"/>
      <c r="D172" s="10">
        <v>2657.4868489999999</v>
      </c>
      <c r="E172" s="10"/>
      <c r="F172" s="10"/>
      <c r="G172" s="10">
        <v>2317.42002</v>
      </c>
      <c r="H172" s="10">
        <v>2207.7433540000002</v>
      </c>
      <c r="I172" s="10">
        <v>5630.0988930000003</v>
      </c>
      <c r="J172" s="10">
        <v>2670.3033820000001</v>
      </c>
      <c r="K172" s="10">
        <v>3034.0657809999998</v>
      </c>
      <c r="L172" s="10">
        <v>1393.3200119999999</v>
      </c>
      <c r="M172" s="16">
        <v>3115</v>
      </c>
    </row>
    <row r="173" spans="2:13" x14ac:dyDescent="0.25">
      <c r="B173" s="9">
        <f t="shared" si="7"/>
        <v>171</v>
      </c>
      <c r="C173" s="10"/>
      <c r="D173" s="10">
        <v>2656.1014789999999</v>
      </c>
      <c r="E173" s="10"/>
      <c r="F173" s="10"/>
      <c r="G173" s="10">
        <v>2326.3737099999998</v>
      </c>
      <c r="H173" s="10">
        <v>2221.3304450000001</v>
      </c>
      <c r="I173" s="10"/>
      <c r="J173" s="10">
        <v>2676.7945770000001</v>
      </c>
      <c r="K173" s="10"/>
      <c r="L173" s="10">
        <v>1396.0778210000001</v>
      </c>
      <c r="M173" s="16"/>
    </row>
    <row r="174" spans="2:13" x14ac:dyDescent="0.25">
      <c r="B174" s="9">
        <f t="shared" si="7"/>
        <v>172</v>
      </c>
      <c r="C174" s="10"/>
      <c r="D174" s="10">
        <v>2613.9369379999998</v>
      </c>
      <c r="E174" s="10"/>
      <c r="F174" s="10"/>
      <c r="G174" s="10">
        <v>2316.6671670000001</v>
      </c>
      <c r="H174" s="10">
        <v>2274.884763</v>
      </c>
      <c r="I174" s="10"/>
      <c r="J174" s="10">
        <v>2653.849146</v>
      </c>
      <c r="K174" s="10"/>
      <c r="L174" s="10">
        <v>1421.834771</v>
      </c>
      <c r="M174" s="16"/>
    </row>
    <row r="175" spans="2:13" x14ac:dyDescent="0.25">
      <c r="B175" s="9">
        <f t="shared" si="7"/>
        <v>173</v>
      </c>
      <c r="C175" s="10"/>
      <c r="D175" s="10">
        <v>2619.2654470000002</v>
      </c>
      <c r="E175" s="10"/>
      <c r="F175" s="10"/>
      <c r="G175" s="10">
        <v>2355.0820269999999</v>
      </c>
      <c r="H175" s="10">
        <v>2283.6692619999999</v>
      </c>
      <c r="I175" s="10"/>
      <c r="J175" s="10">
        <v>2648.794789</v>
      </c>
      <c r="K175" s="10"/>
      <c r="L175" s="10">
        <v>1411.9593420000001</v>
      </c>
      <c r="M175" s="16"/>
    </row>
    <row r="176" spans="2:13" x14ac:dyDescent="0.25">
      <c r="B176" s="9">
        <f t="shared" si="7"/>
        <v>174</v>
      </c>
      <c r="C176" s="10"/>
      <c r="D176" s="10">
        <v>2616.155655</v>
      </c>
      <c r="E176" s="10"/>
      <c r="F176" s="10"/>
      <c r="G176" s="10">
        <v>2359.3794520000001</v>
      </c>
      <c r="H176" s="10">
        <v>2281.073715</v>
      </c>
      <c r="I176" s="10"/>
      <c r="J176" s="10">
        <v>2656.8332850000002</v>
      </c>
      <c r="K176" s="10"/>
      <c r="L176" s="10">
        <v>1440.3145750000001</v>
      </c>
      <c r="M176" s="16"/>
    </row>
    <row r="177" spans="2:13" x14ac:dyDescent="0.25">
      <c r="B177" s="9">
        <f t="shared" si="7"/>
        <v>175</v>
      </c>
      <c r="C177" s="10"/>
      <c r="D177" s="10">
        <v>2626.041103</v>
      </c>
      <c r="E177" s="10"/>
      <c r="F177" s="10"/>
      <c r="G177" s="10">
        <v>2354.9369059999999</v>
      </c>
      <c r="H177" s="10">
        <v>2282.3165359999998</v>
      </c>
      <c r="I177" s="10"/>
      <c r="J177" s="10">
        <v>2631.011152</v>
      </c>
      <c r="K177" s="10"/>
      <c r="L177" s="10">
        <v>1447.875008</v>
      </c>
      <c r="M177" s="16"/>
    </row>
    <row r="178" spans="2:13" x14ac:dyDescent="0.25">
      <c r="B178" s="9">
        <f t="shared" si="7"/>
        <v>176</v>
      </c>
      <c r="C178" s="10"/>
      <c r="D178" s="10">
        <v>2625.6654509999998</v>
      </c>
      <c r="E178" s="10"/>
      <c r="F178" s="10"/>
      <c r="G178" s="10">
        <v>2350.355634</v>
      </c>
      <c r="H178" s="10">
        <v>2280.713659</v>
      </c>
      <c r="I178" s="10"/>
      <c r="J178" s="10">
        <v>2629.0112949999998</v>
      </c>
      <c r="K178" s="10"/>
      <c r="L178" s="10">
        <v>1432.9702769999999</v>
      </c>
      <c r="M178" s="16"/>
    </row>
    <row r="179" spans="2:13" x14ac:dyDescent="0.25">
      <c r="B179" s="9">
        <f t="shared" si="7"/>
        <v>177</v>
      </c>
      <c r="C179" s="10"/>
      <c r="D179" s="10">
        <v>2600.5126380000002</v>
      </c>
      <c r="E179" s="10"/>
      <c r="F179" s="10"/>
      <c r="G179" s="10">
        <v>2357.3924440000001</v>
      </c>
      <c r="H179" s="10">
        <v>2201.2469099999998</v>
      </c>
      <c r="I179" s="10"/>
      <c r="J179" s="10">
        <v>2643.5705010000001</v>
      </c>
      <c r="K179" s="10"/>
      <c r="L179" s="10">
        <v>1439.2610790000001</v>
      </c>
      <c r="M179" s="16"/>
    </row>
    <row r="180" spans="2:13" x14ac:dyDescent="0.25">
      <c r="B180" s="9">
        <f t="shared" si="7"/>
        <v>178</v>
      </c>
      <c r="C180" s="10"/>
      <c r="D180" s="10">
        <v>2611.786728</v>
      </c>
      <c r="E180" s="10"/>
      <c r="F180" s="10"/>
      <c r="G180" s="10">
        <v>2359.3665679999999</v>
      </c>
      <c r="H180" s="10">
        <v>2201.4408130000002</v>
      </c>
      <c r="I180" s="10"/>
      <c r="J180" s="10">
        <v>2639.9151160000001</v>
      </c>
      <c r="K180" s="10"/>
      <c r="L180" s="10">
        <v>1460.0550029999999</v>
      </c>
      <c r="M180" s="16"/>
    </row>
    <row r="181" spans="2:13" x14ac:dyDescent="0.25">
      <c r="B181" s="9">
        <f t="shared" si="7"/>
        <v>179</v>
      </c>
      <c r="C181" s="10"/>
      <c r="D181" s="10">
        <v>2611.1628559999999</v>
      </c>
      <c r="E181" s="10"/>
      <c r="F181" s="10"/>
      <c r="G181" s="10">
        <v>2345.8573529999999</v>
      </c>
      <c r="H181" s="10">
        <v>2204.4180160000001</v>
      </c>
      <c r="I181" s="10"/>
      <c r="J181" s="10">
        <v>2629.0850909999999</v>
      </c>
      <c r="K181" s="10"/>
      <c r="L181" s="10">
        <v>1467.6419229999999</v>
      </c>
      <c r="M181" s="16"/>
    </row>
    <row r="182" spans="2:13" x14ac:dyDescent="0.25">
      <c r="B182" s="9">
        <f t="shared" si="7"/>
        <v>180</v>
      </c>
      <c r="C182" s="10"/>
      <c r="D182" s="10">
        <v>2602.7821439999998</v>
      </c>
      <c r="E182" s="10"/>
      <c r="F182" s="10"/>
      <c r="G182" s="10">
        <v>2334.4657299999999</v>
      </c>
      <c r="H182" s="10">
        <v>2201.9062610000001</v>
      </c>
      <c r="I182" s="10"/>
      <c r="J182" s="10">
        <v>2672.3451300000002</v>
      </c>
      <c r="K182" s="10"/>
      <c r="L182" s="10">
        <v>1465.9268890000001</v>
      </c>
      <c r="M182" s="16"/>
    </row>
    <row r="183" spans="2:13" x14ac:dyDescent="0.25">
      <c r="B183" s="9">
        <f t="shared" si="7"/>
        <v>181</v>
      </c>
      <c r="C183" s="10"/>
      <c r="D183" s="10">
        <v>2587.540563</v>
      </c>
      <c r="E183" s="10"/>
      <c r="F183" s="10"/>
      <c r="G183" s="10">
        <v>2293.7217540000001</v>
      </c>
      <c r="H183" s="10">
        <v>2192.8802110000001</v>
      </c>
      <c r="I183" s="10"/>
      <c r="J183" s="10">
        <v>2716.5659260000002</v>
      </c>
      <c r="K183" s="10"/>
      <c r="L183" s="10"/>
      <c r="M183" s="16"/>
    </row>
    <row r="184" spans="2:13" x14ac:dyDescent="0.25">
      <c r="B184" s="9">
        <f t="shared" si="7"/>
        <v>182</v>
      </c>
      <c r="C184" s="10"/>
      <c r="D184" s="10">
        <v>2583.1941059999999</v>
      </c>
      <c r="E184" s="10"/>
      <c r="F184" s="10"/>
      <c r="G184" s="10">
        <v>2305.1133770000001</v>
      </c>
      <c r="H184" s="10">
        <v>2191.746537</v>
      </c>
      <c r="I184" s="10"/>
      <c r="J184" s="10">
        <v>2714.7353090000001</v>
      </c>
      <c r="K184" s="10"/>
      <c r="L184" s="10"/>
      <c r="M184" s="16"/>
    </row>
    <row r="185" spans="2:13" x14ac:dyDescent="0.25">
      <c r="B185" s="9">
        <f t="shared" si="7"/>
        <v>183</v>
      </c>
      <c r="C185" s="10"/>
      <c r="D185" s="10">
        <v>2589.952636</v>
      </c>
      <c r="E185" s="10"/>
      <c r="F185" s="10"/>
      <c r="G185" s="10">
        <v>2289.6328789999998</v>
      </c>
      <c r="H185" s="10">
        <v>2192.061291</v>
      </c>
      <c r="I185" s="10"/>
      <c r="J185" s="10">
        <v>2696.9351419999998</v>
      </c>
      <c r="K185" s="10"/>
      <c r="L185" s="10"/>
      <c r="M185" s="16"/>
    </row>
    <row r="186" spans="2:13" x14ac:dyDescent="0.25">
      <c r="B186" s="9">
        <f t="shared" si="7"/>
        <v>184</v>
      </c>
      <c r="C186" s="10"/>
      <c r="D186" s="10">
        <v>2585.6514440000001</v>
      </c>
      <c r="E186" s="10"/>
      <c r="F186" s="10"/>
      <c r="G186" s="10">
        <v>2298.2278299999998</v>
      </c>
      <c r="H186" s="10">
        <v>2187.0919309999999</v>
      </c>
      <c r="I186" s="10"/>
      <c r="J186" s="10">
        <v>2700.6953749999998</v>
      </c>
      <c r="K186" s="10"/>
      <c r="L186" s="10"/>
      <c r="M186" s="16"/>
    </row>
    <row r="187" spans="2:13" x14ac:dyDescent="0.25">
      <c r="B187" s="9">
        <f t="shared" si="7"/>
        <v>185</v>
      </c>
      <c r="C187" s="10"/>
      <c r="D187" s="10">
        <v>2581.6683170000001</v>
      </c>
      <c r="E187" s="10"/>
      <c r="F187" s="10"/>
      <c r="G187" s="10">
        <v>2298.368669</v>
      </c>
      <c r="H187" s="10">
        <v>2189.6874779999998</v>
      </c>
      <c r="I187" s="10"/>
      <c r="J187" s="10">
        <v>2640.7306800000001</v>
      </c>
      <c r="K187" s="10"/>
      <c r="L187" s="10"/>
      <c r="M187" s="16"/>
    </row>
    <row r="188" spans="2:13" x14ac:dyDescent="0.25">
      <c r="B188" s="9">
        <f t="shared" si="7"/>
        <v>186</v>
      </c>
      <c r="C188" s="10"/>
      <c r="D188" s="10">
        <v>2582.8098300000001</v>
      </c>
      <c r="E188" s="10"/>
      <c r="F188" s="10"/>
      <c r="G188" s="10">
        <v>2306.5490100000002</v>
      </c>
      <c r="H188" s="10">
        <v>2241.4772600000001</v>
      </c>
      <c r="I188" s="10"/>
      <c r="J188" s="10">
        <v>2647.2218760000001</v>
      </c>
      <c r="K188" s="10"/>
      <c r="L188" s="10"/>
      <c r="M188" s="16"/>
    </row>
    <row r="189" spans="2:13" x14ac:dyDescent="0.25">
      <c r="B189" s="9">
        <f t="shared" si="7"/>
        <v>187</v>
      </c>
      <c r="C189" s="10"/>
      <c r="D189" s="10">
        <v>2576.7710010000001</v>
      </c>
      <c r="E189" s="10"/>
      <c r="F189" s="10"/>
      <c r="G189" s="10">
        <v>2302.2210610000002</v>
      </c>
      <c r="H189" s="10">
        <v>2241.4772600000001</v>
      </c>
      <c r="I189" s="10"/>
      <c r="J189" s="10">
        <v>2677.9636340000002</v>
      </c>
      <c r="K189" s="10"/>
      <c r="L189" s="10"/>
      <c r="M189" s="16"/>
    </row>
    <row r="190" spans="2:13" x14ac:dyDescent="0.25">
      <c r="B190" s="9">
        <f t="shared" si="7"/>
        <v>188</v>
      </c>
      <c r="C190" s="10"/>
      <c r="D190" s="10">
        <v>2577.9239819999998</v>
      </c>
      <c r="E190" s="10"/>
      <c r="F190" s="10"/>
      <c r="G190" s="10">
        <v>2339.2803020000001</v>
      </c>
      <c r="H190" s="10">
        <v>2260.8701729999998</v>
      </c>
      <c r="I190" s="10"/>
      <c r="J190" s="10">
        <v>2686.7650140000001</v>
      </c>
      <c r="K190" s="10"/>
      <c r="L190" s="10"/>
      <c r="M190" s="16"/>
    </row>
    <row r="191" spans="2:13" x14ac:dyDescent="0.25">
      <c r="B191" s="9">
        <f t="shared" si="7"/>
        <v>189</v>
      </c>
      <c r="C191" s="10"/>
      <c r="D191" s="10">
        <v>2599.9598059999998</v>
      </c>
      <c r="E191" s="10"/>
      <c r="F191" s="10"/>
      <c r="G191" s="10">
        <v>2329.5737589999999</v>
      </c>
      <c r="H191" s="10">
        <v>2274.457265</v>
      </c>
      <c r="I191" s="10"/>
      <c r="J191" s="10">
        <v>2677.5825260000001</v>
      </c>
      <c r="K191" s="10"/>
      <c r="L191" s="10"/>
      <c r="M191" s="16"/>
    </row>
    <row r="192" spans="2:13" x14ac:dyDescent="0.25">
      <c r="B192" s="9">
        <f t="shared" si="7"/>
        <v>190</v>
      </c>
      <c r="C192" s="10"/>
      <c r="D192" s="10">
        <v>2656.864161</v>
      </c>
      <c r="E192" s="10"/>
      <c r="F192" s="10"/>
      <c r="G192" s="10">
        <v>2317.9931369999999</v>
      </c>
      <c r="H192" s="10">
        <v>2275.7000849999999</v>
      </c>
      <c r="I192" s="10"/>
      <c r="J192" s="10">
        <v>2695.382693</v>
      </c>
      <c r="K192" s="10"/>
      <c r="L192" s="10"/>
      <c r="M192" s="16"/>
    </row>
    <row r="193" spans="2:13" x14ac:dyDescent="0.25">
      <c r="B193" s="9">
        <f t="shared" si="7"/>
        <v>191</v>
      </c>
      <c r="C193" s="10"/>
      <c r="D193" s="10">
        <v>2652.5177050000002</v>
      </c>
      <c r="E193" s="10"/>
      <c r="F193" s="10"/>
      <c r="G193" s="10">
        <v>2310.9563280000002</v>
      </c>
      <c r="H193" s="10">
        <v>2283.9911999999999</v>
      </c>
      <c r="I193" s="10"/>
      <c r="J193" s="10">
        <v>2672.9957589999999</v>
      </c>
      <c r="K193" s="10"/>
      <c r="L193" s="10"/>
      <c r="M193" s="16"/>
    </row>
    <row r="194" spans="2:13" x14ac:dyDescent="0.25">
      <c r="B194" s="9">
        <f t="shared" si="7"/>
        <v>192</v>
      </c>
      <c r="C194" s="10"/>
      <c r="D194" s="10">
        <v>2696.1005249999998</v>
      </c>
      <c r="E194" s="10"/>
      <c r="F194" s="10"/>
      <c r="G194" s="10">
        <v>2300.3948300000002</v>
      </c>
      <c r="H194" s="10">
        <v>2274.4896100000001</v>
      </c>
      <c r="I194" s="10"/>
      <c r="J194" s="10">
        <v>2669.7049849999999</v>
      </c>
      <c r="K194" s="10"/>
      <c r="L194" s="10"/>
      <c r="M194" s="16"/>
    </row>
    <row r="195" spans="2:13" x14ac:dyDescent="0.25">
      <c r="B195" s="9">
        <f t="shared" si="7"/>
        <v>193</v>
      </c>
      <c r="C195" s="10"/>
      <c r="D195" s="10">
        <v>2707.3746160000001</v>
      </c>
      <c r="E195" s="10"/>
      <c r="F195" s="10"/>
      <c r="G195" s="10">
        <v>2298.6465330000001</v>
      </c>
      <c r="H195" s="10">
        <v>2265.4690439999999</v>
      </c>
      <c r="I195" s="10"/>
      <c r="J195" s="10">
        <v>2658.990601</v>
      </c>
      <c r="K195" s="10"/>
      <c r="L195" s="10"/>
      <c r="M195" s="16"/>
    </row>
    <row r="196" spans="2:13" x14ac:dyDescent="0.25">
      <c r="B196" s="9">
        <f t="shared" si="7"/>
        <v>194</v>
      </c>
      <c r="C196" s="10"/>
      <c r="D196" s="10">
        <v>2688.4541949999998</v>
      </c>
      <c r="E196" s="10"/>
      <c r="F196" s="10"/>
      <c r="G196" s="10">
        <v>2294.253475</v>
      </c>
      <c r="H196" s="10">
        <v>2228.9540430000002</v>
      </c>
      <c r="I196" s="10"/>
      <c r="J196" s="10">
        <v>2650.8456890000002</v>
      </c>
      <c r="K196" s="10"/>
      <c r="L196" s="10"/>
      <c r="M196" s="16"/>
    </row>
    <row r="197" spans="2:13" x14ac:dyDescent="0.25">
      <c r="B197" s="9">
        <f t="shared" ref="B197:B231" si="8">B196+1</f>
        <v>195</v>
      </c>
      <c r="C197" s="10"/>
      <c r="D197" s="10">
        <v>2693.0133999999998</v>
      </c>
      <c r="E197" s="10"/>
      <c r="F197" s="10"/>
      <c r="G197" s="10">
        <v>2270.3213019999998</v>
      </c>
      <c r="H197" s="10">
        <v>2233.6930320000001</v>
      </c>
      <c r="I197" s="10"/>
      <c r="J197" s="10">
        <v>2711.781555</v>
      </c>
      <c r="K197" s="10"/>
      <c r="L197" s="10"/>
      <c r="M197" s="16"/>
    </row>
    <row r="198" spans="2:13" x14ac:dyDescent="0.25">
      <c r="B198" s="9">
        <f t="shared" si="8"/>
        <v>196</v>
      </c>
      <c r="C198" s="10"/>
      <c r="D198" s="10">
        <v>2683.5686989999999</v>
      </c>
      <c r="E198" s="10"/>
      <c r="F198" s="10"/>
      <c r="G198" s="10">
        <v>2274.618727</v>
      </c>
      <c r="H198" s="10">
        <v>2244.604973</v>
      </c>
      <c r="I198" s="10"/>
      <c r="J198" s="10">
        <v>2756.726893</v>
      </c>
      <c r="K198" s="10"/>
      <c r="L198" s="10"/>
      <c r="M198" s="16"/>
    </row>
    <row r="199" spans="2:13" x14ac:dyDescent="0.25">
      <c r="B199" s="9">
        <f t="shared" si="8"/>
        <v>197</v>
      </c>
      <c r="C199" s="10"/>
      <c r="D199" s="10">
        <v>2682.8185739999999</v>
      </c>
      <c r="E199" s="10"/>
      <c r="F199" s="10"/>
      <c r="G199" s="10">
        <v>2309.7564900000002</v>
      </c>
      <c r="H199" s="10">
        <v>2237.037139</v>
      </c>
      <c r="I199" s="10"/>
      <c r="J199" s="10">
        <v>2745.8968669999999</v>
      </c>
      <c r="K199" s="10"/>
      <c r="L199" s="10"/>
      <c r="M199" s="16"/>
    </row>
    <row r="200" spans="2:13" x14ac:dyDescent="0.25">
      <c r="B200" s="9">
        <f t="shared" si="8"/>
        <v>198</v>
      </c>
      <c r="C200" s="10"/>
      <c r="D200" s="10">
        <v>2684.028562</v>
      </c>
      <c r="E200" s="10"/>
      <c r="F200" s="10"/>
      <c r="G200" s="10">
        <v>2307.7823659999999</v>
      </c>
      <c r="H200" s="10">
        <v>2308.4096239999999</v>
      </c>
      <c r="I200" s="10"/>
      <c r="J200" s="10">
        <v>2749.7570959999998</v>
      </c>
      <c r="K200" s="10"/>
      <c r="L200" s="10"/>
      <c r="M200" s="16"/>
    </row>
    <row r="201" spans="2:13" x14ac:dyDescent="0.25">
      <c r="B201" s="9">
        <f t="shared" si="8"/>
        <v>199</v>
      </c>
      <c r="C201" s="10"/>
      <c r="D201" s="10">
        <v>2680.281911</v>
      </c>
      <c r="E201" s="10"/>
      <c r="F201" s="10"/>
      <c r="G201" s="10">
        <v>2294.2731509999999</v>
      </c>
      <c r="H201" s="10">
        <v>2264.2092859999998</v>
      </c>
      <c r="I201" s="10"/>
      <c r="J201" s="10">
        <v>2751.9194160000002</v>
      </c>
      <c r="K201" s="10"/>
      <c r="L201" s="10"/>
      <c r="M201" s="16"/>
    </row>
    <row r="202" spans="2:13" x14ac:dyDescent="0.25">
      <c r="B202" s="9">
        <f t="shared" si="8"/>
        <v>200</v>
      </c>
      <c r="C202" s="10"/>
      <c r="D202" s="10">
        <v>2654.2718220000002</v>
      </c>
      <c r="E202" s="10"/>
      <c r="F202" s="10"/>
      <c r="G202" s="10">
        <v>2308.6074669999998</v>
      </c>
      <c r="H202" s="10">
        <v>2262.345374</v>
      </c>
      <c r="I202" s="10"/>
      <c r="J202" s="10">
        <v>2743.2278919999999</v>
      </c>
      <c r="K202" s="10"/>
      <c r="L202" s="10"/>
      <c r="M202" s="16"/>
    </row>
    <row r="203" spans="2:13" x14ac:dyDescent="0.25">
      <c r="B203" s="9">
        <f t="shared" si="8"/>
        <v>201</v>
      </c>
      <c r="C203" s="10"/>
      <c r="D203" s="10">
        <v>2644.6152480000001</v>
      </c>
      <c r="E203" s="10"/>
      <c r="F203" s="10"/>
      <c r="G203" s="10"/>
      <c r="H203" s="10">
        <v>2269.9132070000001</v>
      </c>
      <c r="I203" s="10"/>
      <c r="J203" s="10">
        <v>2737.6668810000001</v>
      </c>
      <c r="K203" s="10"/>
      <c r="L203" s="10"/>
      <c r="M203" s="16"/>
    </row>
    <row r="204" spans="2:13" x14ac:dyDescent="0.25">
      <c r="B204" s="9">
        <f t="shared" si="8"/>
        <v>202</v>
      </c>
      <c r="C204" s="10"/>
      <c r="D204" s="10">
        <v>2643.4622669999999</v>
      </c>
      <c r="E204" s="10"/>
      <c r="F204" s="10"/>
      <c r="G204" s="10"/>
      <c r="H204" s="10">
        <v>2200.997511</v>
      </c>
      <c r="I204" s="10"/>
      <c r="J204" s="10">
        <v>2729.5542500000001</v>
      </c>
      <c r="K204" s="10"/>
      <c r="L204" s="10"/>
      <c r="M204" s="16"/>
    </row>
    <row r="205" spans="2:13" x14ac:dyDescent="0.25">
      <c r="B205" s="9">
        <f t="shared" si="8"/>
        <v>203</v>
      </c>
      <c r="C205" s="10"/>
      <c r="D205" s="10">
        <v>2670.104417</v>
      </c>
      <c r="E205" s="10"/>
      <c r="F205" s="10"/>
      <c r="G205" s="10"/>
      <c r="H205" s="10">
        <v>2209.6015609999999</v>
      </c>
      <c r="I205" s="10"/>
      <c r="J205" s="10">
        <v>2684.4804389999999</v>
      </c>
      <c r="K205" s="10"/>
      <c r="L205" s="10"/>
      <c r="M205" s="16"/>
    </row>
    <row r="206" spans="2:13" x14ac:dyDescent="0.25">
      <c r="B206" s="9">
        <f t="shared" si="8"/>
        <v>204</v>
      </c>
      <c r="C206" s="10"/>
      <c r="D206" s="10">
        <v>2676.2446129999998</v>
      </c>
      <c r="E206" s="10"/>
      <c r="F206" s="10"/>
      <c r="G206" s="10"/>
      <c r="H206" s="10">
        <v>2207.0060140000001</v>
      </c>
      <c r="I206" s="10"/>
      <c r="J206" s="10">
        <v>2686.2067999999999</v>
      </c>
      <c r="K206" s="10"/>
      <c r="L206" s="10"/>
      <c r="M206" s="16"/>
    </row>
    <row r="207" spans="2:13" x14ac:dyDescent="0.25">
      <c r="B207" s="9">
        <f t="shared" si="8"/>
        <v>205</v>
      </c>
      <c r="C207" s="10"/>
      <c r="D207" s="10">
        <v>2672.2614859999999</v>
      </c>
      <c r="E207" s="10"/>
      <c r="F207" s="10"/>
      <c r="G207" s="10"/>
      <c r="H207" s="10">
        <v>2211.745003</v>
      </c>
      <c r="I207" s="10"/>
      <c r="J207" s="10">
        <v>2691.2611579999998</v>
      </c>
      <c r="K207" s="10"/>
      <c r="L207" s="10"/>
      <c r="M207" s="16"/>
    </row>
    <row r="208" spans="2:13" x14ac:dyDescent="0.25">
      <c r="B208" s="9">
        <f t="shared" si="8"/>
        <v>206</v>
      </c>
      <c r="C208" s="10"/>
      <c r="D208" s="10">
        <v>2679.0200159999999</v>
      </c>
      <c r="E208" s="10"/>
      <c r="F208" s="10"/>
      <c r="G208" s="10"/>
      <c r="H208" s="10">
        <v>2262.5810150000002</v>
      </c>
      <c r="I208" s="10"/>
      <c r="J208" s="10">
        <v>2685.7936549999999</v>
      </c>
      <c r="K208" s="10"/>
      <c r="L208" s="10"/>
      <c r="M208" s="16"/>
    </row>
    <row r="209" spans="2:13" x14ac:dyDescent="0.25">
      <c r="B209" s="9">
        <f t="shared" si="8"/>
        <v>207</v>
      </c>
      <c r="C209" s="10"/>
      <c r="D209" s="10">
        <v>2678.5774369999999</v>
      </c>
      <c r="E209" s="10"/>
      <c r="F209" s="10"/>
      <c r="G209" s="10"/>
      <c r="H209" s="10">
        <v>2225.7318650000002</v>
      </c>
      <c r="I209" s="10"/>
      <c r="J209" s="10">
        <v>2699.5692899999999</v>
      </c>
      <c r="K209" s="10"/>
      <c r="L209" s="10"/>
      <c r="M209" s="16"/>
    </row>
    <row r="210" spans="2:13" x14ac:dyDescent="0.25">
      <c r="B210" s="9">
        <f t="shared" si="8"/>
        <v>208</v>
      </c>
      <c r="C210" s="10"/>
      <c r="D210" s="10">
        <v>2684.8552979999999</v>
      </c>
      <c r="E210" s="10"/>
      <c r="F210" s="10"/>
      <c r="G210" s="10"/>
      <c r="H210" s="10">
        <v>2226.0382140000002</v>
      </c>
      <c r="I210" s="10"/>
      <c r="J210" s="10">
        <v>2602.1227050000002</v>
      </c>
      <c r="K210" s="10"/>
      <c r="L210" s="10"/>
      <c r="M210" s="16"/>
    </row>
    <row r="211" spans="2:13" x14ac:dyDescent="0.25">
      <c r="B211" s="9">
        <f t="shared" si="8"/>
        <v>209</v>
      </c>
      <c r="C211" s="10"/>
      <c r="D211" s="10">
        <v>2686.1416869999998</v>
      </c>
      <c r="E211" s="10"/>
      <c r="F211" s="10"/>
      <c r="G211" s="10"/>
      <c r="H211" s="10">
        <v>2226.2367129999998</v>
      </c>
      <c r="I211" s="10"/>
      <c r="J211" s="10">
        <v>2577.2826340000001</v>
      </c>
      <c r="K211" s="10"/>
      <c r="L211" s="10"/>
      <c r="M211" s="16"/>
    </row>
    <row r="212" spans="2:13" x14ac:dyDescent="0.25">
      <c r="B212" s="9">
        <f t="shared" si="8"/>
        <v>210</v>
      </c>
      <c r="C212" s="10"/>
      <c r="D212" s="10">
        <v>2648.361281</v>
      </c>
      <c r="E212" s="10"/>
      <c r="F212" s="10"/>
      <c r="G212" s="10"/>
      <c r="H212" s="10">
        <v>2231.9511210000001</v>
      </c>
      <c r="I212" s="10"/>
      <c r="J212" s="10">
        <v>2559.4824659999999</v>
      </c>
      <c r="K212" s="10"/>
      <c r="L212" s="10"/>
      <c r="M212" s="16"/>
    </row>
    <row r="213" spans="2:13" x14ac:dyDescent="0.25">
      <c r="B213" s="9">
        <f t="shared" si="8"/>
        <v>211</v>
      </c>
      <c r="C213" s="10"/>
      <c r="D213" s="10"/>
      <c r="E213" s="10"/>
      <c r="F213" s="10"/>
      <c r="G213" s="10"/>
      <c r="H213" s="10">
        <v>2224.095264</v>
      </c>
      <c r="I213" s="10"/>
      <c r="J213" s="10">
        <v>2519.5933060000002</v>
      </c>
      <c r="K213" s="10"/>
      <c r="L213" s="10"/>
      <c r="M213" s="16"/>
    </row>
    <row r="214" spans="2:13" x14ac:dyDescent="0.25">
      <c r="B214" s="9">
        <f t="shared" si="8"/>
        <v>212</v>
      </c>
      <c r="C214" s="10"/>
      <c r="D214" s="10"/>
      <c r="E214" s="10"/>
      <c r="F214" s="10"/>
      <c r="G214" s="10"/>
      <c r="H214" s="10">
        <v>2232.3863780000001</v>
      </c>
      <c r="I214" s="10"/>
      <c r="J214" s="10">
        <v>2578.3078829999999</v>
      </c>
      <c r="K214" s="10"/>
      <c r="L214" s="10"/>
      <c r="M214" s="16"/>
    </row>
    <row r="215" spans="2:13" x14ac:dyDescent="0.25">
      <c r="B215" s="9">
        <f t="shared" si="8"/>
        <v>213</v>
      </c>
      <c r="C215" s="10"/>
      <c r="D215" s="10"/>
      <c r="E215" s="10"/>
      <c r="F215" s="10"/>
      <c r="G215" s="10"/>
      <c r="H215" s="10">
        <v>2235.3635810000001</v>
      </c>
      <c r="I215" s="10"/>
      <c r="J215" s="10">
        <v>2595.7733539999999</v>
      </c>
      <c r="K215" s="10"/>
      <c r="L215" s="10"/>
      <c r="M215" s="16"/>
    </row>
    <row r="216" spans="2:13" x14ac:dyDescent="0.25">
      <c r="B216" s="9">
        <f t="shared" si="8"/>
        <v>214</v>
      </c>
      <c r="C216" s="10"/>
      <c r="D216" s="10"/>
      <c r="E216" s="10"/>
      <c r="F216" s="10"/>
      <c r="G216" s="10"/>
      <c r="H216" s="10">
        <v>2237.8753350000002</v>
      </c>
      <c r="I216" s="10"/>
      <c r="J216" s="10">
        <v>2602.2645499999999</v>
      </c>
      <c r="K216" s="10"/>
      <c r="L216" s="10"/>
      <c r="M216" s="16"/>
    </row>
    <row r="217" spans="2:13" x14ac:dyDescent="0.25">
      <c r="B217" s="9">
        <f t="shared" si="8"/>
        <v>215</v>
      </c>
      <c r="C217" s="10"/>
      <c r="D217" s="10"/>
      <c r="E217" s="10"/>
      <c r="F217" s="10"/>
      <c r="G217" s="10"/>
      <c r="H217" s="10">
        <v>2247.5361119999998</v>
      </c>
      <c r="I217" s="10"/>
      <c r="J217" s="10">
        <v>2616.6818170000001</v>
      </c>
      <c r="K217" s="10"/>
      <c r="L217" s="10"/>
      <c r="M217" s="16"/>
    </row>
    <row r="218" spans="2:13" x14ac:dyDescent="0.25">
      <c r="B218" s="9">
        <f t="shared" si="8"/>
        <v>216</v>
      </c>
      <c r="C218" s="10"/>
      <c r="D218" s="10"/>
      <c r="E218" s="10"/>
      <c r="F218" s="10"/>
      <c r="G218" s="10"/>
      <c r="H218" s="10">
        <v>2261.1232030000001</v>
      </c>
      <c r="I218" s="10"/>
      <c r="J218" s="10">
        <v>2621.7361740000001</v>
      </c>
      <c r="K218" s="10"/>
      <c r="L218" s="10"/>
      <c r="M218" s="16"/>
    </row>
    <row r="219" spans="2:13" x14ac:dyDescent="0.25">
      <c r="B219" s="9">
        <f t="shared" si="8"/>
        <v>217</v>
      </c>
      <c r="C219" s="10"/>
      <c r="D219" s="10"/>
      <c r="E219" s="10"/>
      <c r="F219" s="10"/>
      <c r="G219" s="10"/>
      <c r="H219" s="10">
        <v>2259.8803819999998</v>
      </c>
      <c r="I219" s="10"/>
      <c r="J219" s="10">
        <v>2627.2971849999999</v>
      </c>
      <c r="K219" s="10"/>
      <c r="L219" s="10"/>
      <c r="M219" s="16"/>
    </row>
    <row r="220" spans="2:13" x14ac:dyDescent="0.25">
      <c r="B220" s="9">
        <f t="shared" si="8"/>
        <v>218</v>
      </c>
      <c r="C220" s="10"/>
      <c r="D220" s="10"/>
      <c r="E220" s="10"/>
      <c r="F220" s="10"/>
      <c r="G220" s="10"/>
      <c r="H220" s="10">
        <v>2248.3398520000001</v>
      </c>
      <c r="I220" s="10"/>
      <c r="J220" s="10">
        <v>2635.5043949999999</v>
      </c>
      <c r="K220" s="10"/>
      <c r="L220" s="10"/>
      <c r="M220" s="16"/>
    </row>
    <row r="221" spans="2:13" x14ac:dyDescent="0.25">
      <c r="B221" s="9">
        <f t="shared" si="8"/>
        <v>219</v>
      </c>
      <c r="C221" s="10"/>
      <c r="D221" s="10"/>
      <c r="E221" s="10"/>
      <c r="F221" s="10"/>
      <c r="G221" s="10"/>
      <c r="H221" s="10">
        <v>2229.1176289999999</v>
      </c>
      <c r="I221" s="10"/>
      <c r="J221" s="10">
        <v>2639.3649879999998</v>
      </c>
      <c r="K221" s="10"/>
      <c r="L221" s="10"/>
      <c r="M221" s="16"/>
    </row>
    <row r="222" spans="2:13" x14ac:dyDescent="0.25">
      <c r="B222" s="9">
        <f t="shared" si="8"/>
        <v>220</v>
      </c>
      <c r="C222" s="10"/>
      <c r="D222" s="10"/>
      <c r="E222" s="10"/>
      <c r="F222" s="10"/>
      <c r="G222" s="10"/>
      <c r="H222" s="10">
        <v>2229.1176289999999</v>
      </c>
      <c r="I222" s="10"/>
      <c r="J222" s="10">
        <v>2628.5349620000002</v>
      </c>
      <c r="K222" s="10"/>
      <c r="L222" s="10"/>
      <c r="M222" s="16"/>
    </row>
    <row r="223" spans="2:13" x14ac:dyDescent="0.25">
      <c r="B223" s="9">
        <f t="shared" si="8"/>
        <v>221</v>
      </c>
      <c r="C223" s="10"/>
      <c r="D223" s="10"/>
      <c r="E223" s="10"/>
      <c r="F223" s="10"/>
      <c r="G223" s="10"/>
      <c r="H223" s="10"/>
      <c r="I223" s="10"/>
      <c r="J223" s="10">
        <v>2630.511657</v>
      </c>
      <c r="K223" s="10"/>
      <c r="L223" s="10"/>
      <c r="M223" s="16"/>
    </row>
    <row r="224" spans="2:13" x14ac:dyDescent="0.25">
      <c r="B224" s="9">
        <f t="shared" si="8"/>
        <v>222</v>
      </c>
      <c r="C224" s="10"/>
      <c r="D224" s="10"/>
      <c r="E224" s="10"/>
      <c r="F224" s="10"/>
      <c r="G224" s="10"/>
      <c r="H224" s="10"/>
      <c r="I224" s="10"/>
      <c r="J224" s="10">
        <v>2621.3291690000001</v>
      </c>
      <c r="K224" s="10"/>
      <c r="L224" s="10"/>
      <c r="M224" s="16"/>
    </row>
    <row r="225" spans="2:14" x14ac:dyDescent="0.25">
      <c r="B225" s="9">
        <f t="shared" si="8"/>
        <v>223</v>
      </c>
      <c r="C225" s="10"/>
      <c r="D225" s="10"/>
      <c r="E225" s="10"/>
      <c r="F225" s="10"/>
      <c r="G225" s="10"/>
      <c r="H225" s="10"/>
      <c r="I225" s="10"/>
      <c r="J225" s="10">
        <v>2623.329025</v>
      </c>
      <c r="K225" s="10"/>
      <c r="L225" s="10"/>
      <c r="M225" s="16"/>
    </row>
    <row r="226" spans="2:14" x14ac:dyDescent="0.25">
      <c r="B226" s="9">
        <f t="shared" si="8"/>
        <v>224</v>
      </c>
      <c r="C226" s="10"/>
      <c r="D226" s="10"/>
      <c r="E226" s="10"/>
      <c r="F226" s="10"/>
      <c r="G226" s="10"/>
      <c r="H226" s="10"/>
      <c r="I226" s="10"/>
      <c r="J226" s="10">
        <v>2613.0036260000002</v>
      </c>
      <c r="K226" s="10"/>
      <c r="L226" s="10"/>
      <c r="M226" s="16"/>
    </row>
    <row r="227" spans="2:14" x14ac:dyDescent="0.25">
      <c r="B227" s="9">
        <f t="shared" si="8"/>
        <v>225</v>
      </c>
      <c r="C227" s="10"/>
      <c r="D227" s="10"/>
      <c r="E227" s="10"/>
      <c r="F227" s="10"/>
      <c r="G227" s="10"/>
      <c r="H227" s="10"/>
      <c r="I227" s="10"/>
      <c r="J227" s="10">
        <v>2607.8842949999998</v>
      </c>
      <c r="K227" s="10"/>
      <c r="L227" s="10"/>
      <c r="M227" s="16"/>
    </row>
    <row r="228" spans="2:14" x14ac:dyDescent="0.25">
      <c r="B228" s="9">
        <f t="shared" si="8"/>
        <v>226</v>
      </c>
      <c r="C228" s="10"/>
      <c r="D228" s="10"/>
      <c r="E228" s="10"/>
      <c r="F228" s="10"/>
      <c r="G228" s="10"/>
      <c r="H228" s="10"/>
      <c r="I228" s="10"/>
      <c r="J228" s="10">
        <v>2650.8474639999999</v>
      </c>
      <c r="K228" s="10"/>
      <c r="L228" s="10"/>
      <c r="M228" s="16"/>
    </row>
    <row r="229" spans="2:14" x14ac:dyDescent="0.25">
      <c r="B229" s="9">
        <f t="shared" si="8"/>
        <v>227</v>
      </c>
      <c r="C229" s="10"/>
      <c r="D229" s="10"/>
      <c r="E229" s="10"/>
      <c r="F229" s="10"/>
      <c r="G229" s="10"/>
      <c r="H229" s="10"/>
      <c r="I229" s="10"/>
      <c r="J229" s="10">
        <v>2654.4555449999998</v>
      </c>
      <c r="K229" s="10"/>
      <c r="L229" s="10"/>
      <c r="M229" s="16"/>
    </row>
    <row r="230" spans="2:14" x14ac:dyDescent="0.25">
      <c r="B230" s="9">
        <f t="shared" si="8"/>
        <v>228</v>
      </c>
      <c r="C230" s="10"/>
      <c r="D230" s="10"/>
      <c r="E230" s="10"/>
      <c r="F230" s="10"/>
      <c r="G230" s="10"/>
      <c r="H230" s="10"/>
      <c r="I230" s="10"/>
      <c r="J230" s="10">
        <v>2662.5793410000001</v>
      </c>
      <c r="K230" s="10"/>
      <c r="L230" s="10"/>
      <c r="M230" s="16"/>
    </row>
    <row r="231" spans="2:14" x14ac:dyDescent="0.25">
      <c r="B231" s="9">
        <f t="shared" si="8"/>
        <v>229</v>
      </c>
      <c r="C231" s="10"/>
      <c r="D231" s="10"/>
      <c r="E231" s="10"/>
      <c r="F231" s="10"/>
      <c r="G231" s="10"/>
      <c r="H231" s="10"/>
      <c r="I231" s="10"/>
      <c r="J231" s="10">
        <v>2673.0127069999999</v>
      </c>
      <c r="K231" s="10"/>
      <c r="L231" s="10"/>
      <c r="M231" s="16"/>
    </row>
    <row r="232" spans="2:14" x14ac:dyDescent="0.25">
      <c r="B232" s="11">
        <v>230</v>
      </c>
      <c r="C232" s="17"/>
      <c r="D232" s="17"/>
      <c r="E232" s="17"/>
      <c r="F232" s="17"/>
      <c r="G232" s="17"/>
      <c r="H232" s="17"/>
      <c r="I232" s="17"/>
      <c r="J232" s="17">
        <v>2663.9163370000001</v>
      </c>
      <c r="K232" s="17"/>
      <c r="L232" s="17"/>
      <c r="M232" s="18"/>
    </row>
    <row r="233" spans="2:14" x14ac:dyDescent="0.25">
      <c r="C233" s="6"/>
      <c r="D233" s="6"/>
      <c r="E233" s="6"/>
      <c r="F233" s="6"/>
      <c r="G233" s="6"/>
      <c r="H233" s="6"/>
      <c r="I233" s="6"/>
      <c r="J233" s="6"/>
      <c r="K233" s="6"/>
      <c r="L233" s="6"/>
      <c r="M233" s="6"/>
    </row>
    <row r="234" spans="2:14" x14ac:dyDescent="0.25">
      <c r="C234" s="6"/>
      <c r="D234" s="6"/>
      <c r="E234" s="6"/>
      <c r="F234" s="6"/>
      <c r="G234" s="6"/>
      <c r="H234" s="6"/>
      <c r="I234" s="6"/>
      <c r="J234" s="6"/>
      <c r="K234" s="6"/>
      <c r="L234" s="6"/>
      <c r="M234" s="6"/>
    </row>
    <row r="237" spans="2:14" x14ac:dyDescent="0.25">
      <c r="C237" s="1"/>
      <c r="D237" s="6"/>
      <c r="E237" s="6"/>
      <c r="F237" s="6"/>
      <c r="G237" s="6"/>
      <c r="H237" s="6"/>
      <c r="I237" s="6"/>
      <c r="J237" s="6"/>
      <c r="K237" s="6"/>
      <c r="L237" s="6"/>
      <c r="M237" s="6"/>
    </row>
    <row r="238" spans="2:14" x14ac:dyDescent="0.25">
      <c r="C238" s="1"/>
      <c r="D238" s="6"/>
      <c r="E238" s="6"/>
      <c r="F238" s="6"/>
      <c r="G238" s="6"/>
      <c r="H238" s="6"/>
      <c r="I238" s="6"/>
      <c r="J238" s="6"/>
      <c r="K238" s="6"/>
      <c r="L238" s="6"/>
      <c r="M238" s="6"/>
      <c r="N238" s="2"/>
    </row>
    <row r="239" spans="2:14" x14ac:dyDescent="0.25">
      <c r="C239" s="1"/>
      <c r="D239" s="6"/>
      <c r="E239" s="6"/>
      <c r="F239" s="6"/>
      <c r="G239" s="6"/>
      <c r="H239" s="6"/>
      <c r="I239" s="6"/>
      <c r="J239" s="6"/>
      <c r="K239" s="6"/>
      <c r="L239" s="6"/>
      <c r="M239" s="6"/>
      <c r="N239" s="2"/>
    </row>
    <row r="240" spans="2:14" x14ac:dyDescent="0.25">
      <c r="C240" s="1"/>
      <c r="D240" s="6"/>
      <c r="E240" s="6"/>
      <c r="F240" s="6"/>
      <c r="G240" s="6"/>
      <c r="H240" s="6"/>
      <c r="I240" s="6"/>
      <c r="J240" s="6"/>
      <c r="K240" s="6"/>
      <c r="L240" s="6"/>
      <c r="M240" s="6"/>
      <c r="N240" s="2"/>
    </row>
    <row r="241" spans="3:14" x14ac:dyDescent="0.25">
      <c r="C241" s="1"/>
      <c r="D241" s="6"/>
      <c r="E241" s="6"/>
      <c r="F241" s="6"/>
      <c r="G241" s="6"/>
      <c r="H241" s="6"/>
      <c r="I241" s="6"/>
      <c r="J241" s="6"/>
      <c r="K241" s="6"/>
      <c r="L241" s="6"/>
      <c r="M241" s="6"/>
      <c r="N241" s="2"/>
    </row>
    <row r="242" spans="3:14" x14ac:dyDescent="0.25">
      <c r="C242" s="1"/>
      <c r="D242" s="6"/>
      <c r="E242" s="6"/>
      <c r="F242" s="6"/>
      <c r="G242" s="6"/>
      <c r="H242" s="6"/>
      <c r="I242" s="6"/>
      <c r="J242" s="6"/>
      <c r="K242" s="6"/>
      <c r="L242" s="6"/>
      <c r="M242" s="6"/>
    </row>
    <row r="243" spans="3:14" x14ac:dyDescent="0.25">
      <c r="C243" s="1"/>
      <c r="D243" s="6"/>
      <c r="E243" s="6"/>
      <c r="F243" s="6"/>
      <c r="G243" s="6"/>
      <c r="H243" s="6"/>
      <c r="I243" s="6"/>
      <c r="J243" s="6"/>
      <c r="K243" s="6"/>
      <c r="L243" s="6"/>
      <c r="M243" s="6"/>
    </row>
    <row r="244" spans="3:14" x14ac:dyDescent="0.25">
      <c r="C244" s="1"/>
      <c r="D244" s="6"/>
      <c r="E244" s="6"/>
      <c r="F244" s="6"/>
      <c r="G244" s="6"/>
      <c r="H244" s="6"/>
      <c r="I244" s="6"/>
      <c r="J244" s="6"/>
      <c r="K244" s="6"/>
      <c r="L244" s="6"/>
      <c r="M244" s="6"/>
    </row>
    <row r="245" spans="3:14" x14ac:dyDescent="0.25">
      <c r="C245" s="1"/>
      <c r="D245" s="6"/>
      <c r="E245" s="6"/>
      <c r="F245" s="6"/>
      <c r="G245" s="6"/>
      <c r="H245" s="6"/>
      <c r="I245" s="6"/>
      <c r="J245" s="6"/>
      <c r="K245" s="6"/>
      <c r="L245" s="6"/>
      <c r="M245" s="6"/>
    </row>
    <row r="246" spans="3:14" x14ac:dyDescent="0.25">
      <c r="C246" s="1"/>
      <c r="D246" s="6"/>
      <c r="E246" s="6"/>
      <c r="F246" s="6"/>
      <c r="G246" s="6"/>
      <c r="H246" s="6"/>
      <c r="I246" s="6"/>
      <c r="J246" s="6"/>
      <c r="K246" s="6"/>
      <c r="L246" s="6"/>
      <c r="M246" s="6"/>
    </row>
    <row r="247" spans="3:14" x14ac:dyDescent="0.25">
      <c r="C247" s="1"/>
      <c r="D247" s="6"/>
      <c r="E247" s="6"/>
      <c r="F247" s="6"/>
      <c r="G247" s="6"/>
      <c r="H247" s="6"/>
      <c r="I247" s="6"/>
      <c r="J247" s="6"/>
      <c r="K247" s="6"/>
      <c r="L247" s="6"/>
      <c r="M247" s="6"/>
    </row>
    <row r="248" spans="3:14" x14ac:dyDescent="0.25">
      <c r="C248" s="1"/>
      <c r="D248" s="6"/>
      <c r="E248" s="6"/>
      <c r="F248" s="6"/>
      <c r="G248" s="6"/>
      <c r="H248" s="6"/>
      <c r="I248" s="6"/>
      <c r="J248" s="6"/>
      <c r="K248" s="6"/>
      <c r="L248" s="6"/>
      <c r="M248" s="6"/>
    </row>
    <row r="249" spans="3:14" x14ac:dyDescent="0.25">
      <c r="C249" s="1"/>
      <c r="D249" s="6"/>
      <c r="E249" s="6"/>
      <c r="F249" s="6"/>
      <c r="G249" s="6"/>
      <c r="H249" s="6"/>
      <c r="I249" s="6"/>
      <c r="J249" s="6"/>
      <c r="K249" s="6"/>
      <c r="L249" s="6"/>
      <c r="M249" s="6"/>
    </row>
    <row r="250" spans="3:14" x14ac:dyDescent="0.25">
      <c r="C250" s="1"/>
      <c r="D250" s="6"/>
      <c r="E250" s="6"/>
      <c r="F250" s="6"/>
      <c r="G250" s="6"/>
      <c r="H250" s="6"/>
      <c r="I250" s="6"/>
      <c r="J250" s="6"/>
      <c r="K250" s="6"/>
      <c r="L250" s="6"/>
      <c r="M250" s="6"/>
    </row>
    <row r="251" spans="3:14" x14ac:dyDescent="0.25">
      <c r="C251" s="1"/>
      <c r="D251" s="6"/>
      <c r="E251" s="6"/>
      <c r="F251" s="6"/>
      <c r="G251" s="6"/>
      <c r="H251" s="6"/>
      <c r="I251" s="6"/>
      <c r="J251" s="6"/>
      <c r="K251" s="6"/>
      <c r="L251" s="6"/>
      <c r="M251" s="6"/>
    </row>
    <row r="252" spans="3:14" x14ac:dyDescent="0.25">
      <c r="C252" s="1"/>
      <c r="D252" s="6"/>
      <c r="E252" s="6"/>
      <c r="F252" s="6"/>
      <c r="G252" s="6"/>
      <c r="H252" s="6"/>
      <c r="I252" s="6"/>
      <c r="J252" s="6"/>
      <c r="K252" s="6"/>
      <c r="L252" s="6"/>
      <c r="M252" s="6"/>
    </row>
    <row r="253" spans="3:14" x14ac:dyDescent="0.25">
      <c r="C253" s="1"/>
      <c r="D253" s="6"/>
      <c r="E253" s="6"/>
      <c r="F253" s="6"/>
      <c r="G253" s="6"/>
      <c r="H253" s="6"/>
      <c r="I253" s="6"/>
      <c r="J253" s="6"/>
      <c r="K253" s="6"/>
      <c r="L253" s="6"/>
      <c r="M253" s="6"/>
    </row>
    <row r="254" spans="3:14" x14ac:dyDescent="0.25">
      <c r="C254" s="1"/>
      <c r="D254" s="6"/>
      <c r="E254" s="6"/>
      <c r="F254" s="6"/>
      <c r="G254" s="6"/>
      <c r="H254" s="6"/>
      <c r="I254" s="6"/>
      <c r="J254" s="6"/>
      <c r="K254" s="6"/>
      <c r="L254" s="6"/>
      <c r="M254" s="6"/>
    </row>
    <row r="255" spans="3:14" x14ac:dyDescent="0.25">
      <c r="C255" s="1"/>
      <c r="D255" s="6"/>
      <c r="E255" s="6"/>
      <c r="F255" s="6"/>
      <c r="G255" s="6"/>
      <c r="H255" s="6"/>
      <c r="I255" s="6"/>
      <c r="J255" s="6"/>
      <c r="K255" s="6"/>
      <c r="L255" s="6"/>
      <c r="M255" s="6"/>
    </row>
    <row r="256" spans="3:14" x14ac:dyDescent="0.25">
      <c r="C256" s="1"/>
      <c r="D256" s="6"/>
      <c r="E256" s="6"/>
      <c r="F256" s="6"/>
      <c r="G256" s="6"/>
      <c r="H256" s="6"/>
      <c r="I256" s="6"/>
      <c r="J256" s="6"/>
      <c r="K256" s="6"/>
      <c r="L256" s="6"/>
      <c r="M256" s="6"/>
    </row>
    <row r="257" spans="3:13" x14ac:dyDescent="0.25">
      <c r="C257" s="1"/>
      <c r="D257" s="6"/>
      <c r="E257" s="6"/>
      <c r="F257" s="6"/>
      <c r="G257" s="6"/>
      <c r="H257" s="6"/>
      <c r="I257" s="6"/>
      <c r="J257" s="6"/>
      <c r="K257" s="6"/>
      <c r="L257" s="6"/>
      <c r="M257" s="6"/>
    </row>
    <row r="258" spans="3:13" x14ac:dyDescent="0.25">
      <c r="C258" s="1"/>
      <c r="D258" s="6"/>
      <c r="E258" s="6"/>
      <c r="F258" s="6"/>
      <c r="G258" s="6"/>
      <c r="H258" s="6"/>
      <c r="I258" s="6"/>
      <c r="J258" s="6"/>
      <c r="K258" s="6"/>
      <c r="L258" s="6"/>
      <c r="M258" s="6"/>
    </row>
    <row r="259" spans="3:13" x14ac:dyDescent="0.25">
      <c r="C259" s="1"/>
      <c r="D259" s="6"/>
      <c r="E259" s="6"/>
      <c r="F259" s="6"/>
      <c r="G259" s="6"/>
      <c r="H259" s="6"/>
      <c r="I259" s="6"/>
      <c r="J259" s="6"/>
      <c r="K259" s="6"/>
      <c r="L259" s="6"/>
      <c r="M259" s="6"/>
    </row>
    <row r="260" spans="3:13" x14ac:dyDescent="0.25">
      <c r="C260" s="1"/>
      <c r="D260" s="6"/>
      <c r="E260" s="6"/>
      <c r="F260" s="6"/>
      <c r="G260" s="6"/>
      <c r="H260" s="6"/>
      <c r="I260" s="6"/>
      <c r="J260" s="6"/>
      <c r="K260" s="6"/>
      <c r="L260" s="6"/>
      <c r="M260" s="6"/>
    </row>
    <row r="261" spans="3:13" x14ac:dyDescent="0.25">
      <c r="C261" s="1"/>
      <c r="D261" s="6"/>
      <c r="E261" s="6"/>
      <c r="F261" s="6"/>
      <c r="G261" s="6"/>
      <c r="H261" s="6"/>
      <c r="I261" s="6"/>
      <c r="J261" s="6"/>
      <c r="K261" s="6"/>
      <c r="L261" s="6"/>
      <c r="M261" s="6"/>
    </row>
    <row r="262" spans="3:13" x14ac:dyDescent="0.25">
      <c r="C262" s="1"/>
      <c r="D262" s="6"/>
      <c r="E262" s="6"/>
      <c r="F262" s="6"/>
      <c r="G262" s="6"/>
      <c r="H262" s="6"/>
      <c r="I262" s="6"/>
      <c r="J262" s="6"/>
      <c r="K262" s="6"/>
      <c r="L262" s="6"/>
      <c r="M262" s="6"/>
    </row>
    <row r="263" spans="3:13" x14ac:dyDescent="0.25">
      <c r="C263" s="1"/>
      <c r="D263" s="6"/>
      <c r="E263" s="6"/>
      <c r="F263" s="6"/>
      <c r="G263" s="6"/>
      <c r="H263" s="6"/>
      <c r="I263" s="6"/>
      <c r="J263" s="6"/>
      <c r="K263" s="6"/>
      <c r="L263" s="6"/>
      <c r="M263" s="6"/>
    </row>
    <row r="264" spans="3:13" x14ac:dyDescent="0.25">
      <c r="C264" s="1"/>
      <c r="D264" s="6"/>
      <c r="E264" s="6"/>
      <c r="F264" s="6"/>
      <c r="G264" s="6"/>
      <c r="H264" s="6"/>
      <c r="I264" s="6"/>
      <c r="J264" s="6"/>
      <c r="K264" s="6"/>
      <c r="L264" s="6"/>
      <c r="M264" s="6"/>
    </row>
    <row r="265" spans="3:13" x14ac:dyDescent="0.25">
      <c r="C265" s="1"/>
      <c r="D265" s="6"/>
      <c r="E265" s="6"/>
      <c r="F265" s="6"/>
      <c r="G265" s="6"/>
      <c r="H265" s="6"/>
      <c r="I265" s="6"/>
      <c r="J265" s="6"/>
      <c r="K265" s="6"/>
      <c r="L265" s="6"/>
      <c r="M265" s="6"/>
    </row>
    <row r="266" spans="3:13" x14ac:dyDescent="0.25">
      <c r="C266" s="1"/>
      <c r="D266" s="6"/>
      <c r="E266" s="6"/>
      <c r="F266" s="6"/>
      <c r="G266" s="6"/>
      <c r="H266" s="6"/>
      <c r="I266" s="6"/>
      <c r="J266" s="6"/>
      <c r="K266" s="6"/>
      <c r="L266" s="6"/>
      <c r="M266" s="6"/>
    </row>
    <row r="267" spans="3:13" x14ac:dyDescent="0.25">
      <c r="C267" s="1"/>
      <c r="D267" s="6"/>
      <c r="E267" s="6"/>
      <c r="F267" s="6"/>
      <c r="G267" s="6"/>
      <c r="H267" s="6"/>
      <c r="I267" s="6"/>
      <c r="J267" s="6"/>
      <c r="K267" s="6"/>
      <c r="L267" s="6"/>
      <c r="M267" s="6"/>
    </row>
    <row r="268" spans="3:13" x14ac:dyDescent="0.25">
      <c r="C268" s="1"/>
      <c r="D268" s="6"/>
      <c r="E268" s="6"/>
      <c r="F268" s="6"/>
      <c r="G268" s="6"/>
      <c r="H268" s="6"/>
      <c r="I268" s="6"/>
      <c r="J268" s="6"/>
      <c r="K268" s="6"/>
      <c r="L268" s="6"/>
      <c r="M268" s="6"/>
    </row>
    <row r="269" spans="3:13" x14ac:dyDescent="0.25">
      <c r="C269" s="1"/>
      <c r="D269" s="6"/>
      <c r="E269" s="6"/>
      <c r="F269" s="6"/>
      <c r="G269" s="6"/>
      <c r="H269" s="6"/>
      <c r="I269" s="6"/>
      <c r="J269" s="6"/>
      <c r="K269" s="6"/>
      <c r="L269" s="6"/>
      <c r="M269" s="6"/>
    </row>
    <row r="270" spans="3:13" x14ac:dyDescent="0.25">
      <c r="C270" s="1"/>
      <c r="D270" s="6"/>
      <c r="E270" s="6"/>
      <c r="F270" s="6"/>
      <c r="G270" s="6"/>
      <c r="H270" s="6"/>
      <c r="I270" s="6"/>
      <c r="J270" s="6"/>
      <c r="K270" s="6"/>
      <c r="L270" s="6"/>
      <c r="M270" s="6"/>
    </row>
    <row r="271" spans="3:13" x14ac:dyDescent="0.25">
      <c r="C271" s="1"/>
      <c r="D271" s="6"/>
      <c r="E271" s="6"/>
      <c r="F271" s="6"/>
      <c r="G271" s="6"/>
      <c r="H271" s="6"/>
      <c r="I271" s="6"/>
      <c r="J271" s="6"/>
      <c r="K271" s="6"/>
      <c r="L271" s="6"/>
      <c r="M271" s="6"/>
    </row>
    <row r="272" spans="3:13" x14ac:dyDescent="0.25">
      <c r="C272" s="1"/>
      <c r="D272" s="6"/>
      <c r="E272" s="6"/>
      <c r="F272" s="6"/>
      <c r="G272" s="6"/>
      <c r="H272" s="6"/>
      <c r="I272" s="6"/>
      <c r="J272" s="6"/>
      <c r="K272" s="6"/>
      <c r="L272" s="6"/>
      <c r="M272" s="6"/>
    </row>
    <row r="273" spans="3:13" x14ac:dyDescent="0.25">
      <c r="C273" s="1"/>
      <c r="D273" s="6"/>
      <c r="E273" s="6"/>
      <c r="F273" s="6"/>
      <c r="G273" s="6"/>
      <c r="H273" s="6"/>
      <c r="I273" s="6"/>
      <c r="J273" s="6"/>
      <c r="K273" s="6"/>
      <c r="L273" s="6"/>
      <c r="M273" s="6"/>
    </row>
    <row r="274" spans="3:13" x14ac:dyDescent="0.25">
      <c r="C274" s="1"/>
      <c r="D274" s="6"/>
      <c r="E274" s="6"/>
      <c r="F274" s="6"/>
      <c r="G274" s="6"/>
      <c r="H274" s="6"/>
      <c r="I274" s="6"/>
      <c r="J274" s="6"/>
      <c r="K274" s="6"/>
      <c r="L274" s="6"/>
      <c r="M274" s="6"/>
    </row>
    <row r="275" spans="3:13" x14ac:dyDescent="0.25">
      <c r="C275" s="1"/>
      <c r="D275" s="6"/>
      <c r="E275" s="6"/>
      <c r="F275" s="6"/>
      <c r="G275" s="6"/>
      <c r="H275" s="6"/>
      <c r="I275" s="6"/>
      <c r="J275" s="6"/>
      <c r="K275" s="6"/>
      <c r="L275" s="6"/>
      <c r="M275" s="6"/>
    </row>
    <row r="276" spans="3:13" x14ac:dyDescent="0.25">
      <c r="C276" s="1"/>
      <c r="D276" s="6"/>
      <c r="E276" s="6"/>
      <c r="F276" s="6"/>
      <c r="G276" s="6"/>
      <c r="H276" s="6"/>
      <c r="I276" s="6"/>
      <c r="J276" s="6"/>
      <c r="K276" s="6"/>
      <c r="L276" s="6"/>
      <c r="M276" s="6"/>
    </row>
    <row r="277" spans="3:13" x14ac:dyDescent="0.25">
      <c r="C277" s="1"/>
      <c r="D277" s="6"/>
      <c r="E277" s="6"/>
      <c r="F277" s="6"/>
      <c r="G277" s="6"/>
      <c r="H277" s="6"/>
      <c r="I277" s="6"/>
      <c r="J277" s="6"/>
      <c r="K277" s="6"/>
      <c r="L277" s="6"/>
      <c r="M277" s="6"/>
    </row>
    <row r="278" spans="3:13" x14ac:dyDescent="0.25">
      <c r="C278" s="1"/>
      <c r="D278" s="6"/>
      <c r="E278" s="6"/>
      <c r="F278" s="6"/>
      <c r="G278" s="6"/>
      <c r="H278" s="6"/>
      <c r="I278" s="6"/>
      <c r="J278" s="6"/>
      <c r="K278" s="6"/>
      <c r="L278" s="6"/>
      <c r="M278" s="6"/>
    </row>
    <row r="279" spans="3:13" x14ac:dyDescent="0.25">
      <c r="C279" s="1"/>
      <c r="D279" s="6"/>
      <c r="E279" s="6"/>
      <c r="F279" s="6"/>
      <c r="G279" s="6"/>
      <c r="H279" s="6"/>
      <c r="I279" s="6"/>
      <c r="J279" s="6"/>
      <c r="K279" s="6"/>
      <c r="L279" s="6"/>
      <c r="M279" s="6"/>
    </row>
    <row r="280" spans="3:13" x14ac:dyDescent="0.25">
      <c r="C280" s="1"/>
      <c r="D280" s="6"/>
      <c r="E280" s="6"/>
      <c r="F280" s="6"/>
      <c r="G280" s="6"/>
      <c r="H280" s="6"/>
      <c r="I280" s="6"/>
      <c r="J280" s="6"/>
      <c r="K280" s="6"/>
      <c r="L280" s="6"/>
      <c r="M280" s="6"/>
    </row>
    <row r="281" spans="3:13" x14ac:dyDescent="0.25">
      <c r="C281" s="1"/>
      <c r="D281" s="6"/>
      <c r="E281" s="6"/>
      <c r="F281" s="6"/>
      <c r="G281" s="6"/>
      <c r="H281" s="6"/>
      <c r="I281" s="6"/>
      <c r="J281" s="6"/>
      <c r="K281" s="6"/>
      <c r="L281" s="6"/>
      <c r="M281" s="6"/>
    </row>
    <row r="282" spans="3:13" x14ac:dyDescent="0.25">
      <c r="C282" s="1"/>
      <c r="D282" s="6"/>
      <c r="E282" s="6"/>
      <c r="F282" s="6"/>
      <c r="G282" s="6"/>
      <c r="H282" s="6"/>
      <c r="I282" s="6"/>
      <c r="J282" s="6"/>
      <c r="K282" s="6"/>
      <c r="L282" s="6"/>
      <c r="M282" s="6"/>
    </row>
    <row r="283" spans="3:13" x14ac:dyDescent="0.25">
      <c r="C283" s="1"/>
      <c r="D283" s="6"/>
      <c r="E283" s="6"/>
      <c r="F283" s="6"/>
      <c r="G283" s="6"/>
      <c r="H283" s="6"/>
      <c r="I283" s="6"/>
      <c r="J283" s="6"/>
      <c r="K283" s="6"/>
      <c r="L283" s="6"/>
      <c r="M283" s="6"/>
    </row>
    <row r="284" spans="3:13" x14ac:dyDescent="0.25">
      <c r="C284" s="1"/>
      <c r="D284" s="6"/>
      <c r="E284" s="6"/>
      <c r="F284" s="6"/>
      <c r="G284" s="6"/>
      <c r="H284" s="6"/>
      <c r="I284" s="6"/>
      <c r="J284" s="6"/>
      <c r="K284" s="6"/>
      <c r="L284" s="6"/>
      <c r="M284" s="6"/>
    </row>
    <row r="285" spans="3:13" x14ac:dyDescent="0.25">
      <c r="C285" s="1"/>
      <c r="D285" s="6"/>
      <c r="E285" s="6"/>
      <c r="F285" s="6"/>
      <c r="G285" s="6"/>
      <c r="H285" s="6"/>
      <c r="I285" s="6"/>
      <c r="J285" s="6"/>
      <c r="K285" s="6"/>
      <c r="L285" s="6"/>
      <c r="M285" s="6"/>
    </row>
    <row r="286" spans="3:13" x14ac:dyDescent="0.25">
      <c r="C286" s="1"/>
      <c r="D286" s="6"/>
      <c r="E286" s="6"/>
      <c r="F286" s="6"/>
      <c r="G286" s="6"/>
      <c r="H286" s="6"/>
      <c r="I286" s="6"/>
      <c r="J286" s="6"/>
      <c r="K286" s="6"/>
      <c r="L286" s="6"/>
      <c r="M286" s="6"/>
    </row>
    <row r="287" spans="3:13" x14ac:dyDescent="0.25">
      <c r="C287" s="1"/>
      <c r="D287" s="6"/>
      <c r="E287" s="6"/>
      <c r="F287" s="6"/>
      <c r="G287" s="6"/>
      <c r="H287" s="6"/>
      <c r="I287" s="6"/>
      <c r="J287" s="6"/>
      <c r="K287" s="6"/>
      <c r="L287" s="6"/>
      <c r="M287" s="6"/>
    </row>
    <row r="288" spans="3:13" x14ac:dyDescent="0.25">
      <c r="C288" s="1"/>
      <c r="D288" s="6"/>
      <c r="E288" s="6"/>
      <c r="F288" s="6"/>
      <c r="G288" s="6"/>
      <c r="H288" s="6"/>
      <c r="I288" s="6"/>
      <c r="J288" s="6"/>
      <c r="K288" s="6"/>
      <c r="L288" s="6"/>
      <c r="M288" s="6"/>
    </row>
    <row r="289" spans="3:13" x14ac:dyDescent="0.25">
      <c r="C289" s="1"/>
      <c r="D289" s="6"/>
      <c r="E289" s="6"/>
      <c r="F289" s="6"/>
      <c r="G289" s="6"/>
      <c r="H289" s="6"/>
      <c r="I289" s="6"/>
      <c r="J289" s="6"/>
      <c r="K289" s="6"/>
      <c r="L289" s="6"/>
      <c r="M289" s="6"/>
    </row>
    <row r="290" spans="3:13" x14ac:dyDescent="0.25">
      <c r="C290" s="1"/>
      <c r="D290" s="6"/>
      <c r="E290" s="6"/>
      <c r="F290" s="6"/>
      <c r="G290" s="6"/>
      <c r="H290" s="6"/>
      <c r="I290" s="6"/>
      <c r="J290" s="6"/>
      <c r="K290" s="6"/>
      <c r="L290" s="6"/>
      <c r="M290" s="6"/>
    </row>
    <row r="291" spans="3:13" x14ac:dyDescent="0.25">
      <c r="C291" s="1"/>
      <c r="D291" s="6"/>
      <c r="E291" s="6"/>
      <c r="F291" s="6"/>
      <c r="G291" s="6"/>
      <c r="H291" s="6"/>
      <c r="I291" s="6"/>
      <c r="J291" s="6"/>
      <c r="K291" s="6"/>
      <c r="L291" s="6"/>
      <c r="M291" s="6"/>
    </row>
    <row r="292" spans="3:13" x14ac:dyDescent="0.25">
      <c r="C292" s="1"/>
      <c r="D292" s="6"/>
      <c r="E292" s="6"/>
      <c r="F292" s="6"/>
      <c r="G292" s="6"/>
      <c r="H292" s="6"/>
      <c r="I292" s="6"/>
      <c r="J292" s="6"/>
      <c r="K292" s="6"/>
      <c r="L292" s="6"/>
      <c r="M292" s="6"/>
    </row>
    <row r="293" spans="3:13" x14ac:dyDescent="0.25">
      <c r="C293" s="1"/>
      <c r="D293" s="6"/>
      <c r="E293" s="6"/>
      <c r="F293" s="6"/>
      <c r="G293" s="6"/>
      <c r="H293" s="6"/>
      <c r="I293" s="6"/>
      <c r="J293" s="6"/>
      <c r="K293" s="6"/>
      <c r="L293" s="6"/>
      <c r="M293" s="6"/>
    </row>
    <row r="294" spans="3:13" x14ac:dyDescent="0.25">
      <c r="C294" s="1"/>
      <c r="D294" s="6"/>
      <c r="E294" s="6"/>
      <c r="F294" s="6"/>
      <c r="G294" s="6"/>
      <c r="H294" s="6"/>
      <c r="I294" s="6"/>
      <c r="J294" s="6"/>
      <c r="K294" s="6"/>
      <c r="L294" s="6"/>
      <c r="M294" s="6"/>
    </row>
    <row r="295" spans="3:13" x14ac:dyDescent="0.25">
      <c r="C295" s="1"/>
      <c r="D295" s="6"/>
      <c r="E295" s="6"/>
      <c r="F295" s="6"/>
      <c r="G295" s="6"/>
      <c r="H295" s="6"/>
      <c r="I295" s="6"/>
      <c r="J295" s="6"/>
      <c r="K295" s="6"/>
      <c r="L295" s="6"/>
      <c r="M295" s="6"/>
    </row>
    <row r="296" spans="3:13" x14ac:dyDescent="0.25">
      <c r="C296" s="1"/>
      <c r="D296" s="6"/>
      <c r="E296" s="6"/>
      <c r="F296" s="6"/>
      <c r="G296" s="6"/>
      <c r="H296" s="6"/>
      <c r="I296" s="6"/>
      <c r="J296" s="6"/>
      <c r="K296" s="6"/>
      <c r="L296" s="6"/>
      <c r="M296" s="6"/>
    </row>
    <row r="297" spans="3:13" x14ac:dyDescent="0.25">
      <c r="C297" s="1"/>
      <c r="D297" s="6"/>
      <c r="E297" s="6"/>
      <c r="F297" s="6"/>
      <c r="G297" s="6"/>
      <c r="H297" s="6"/>
      <c r="I297" s="6"/>
      <c r="J297" s="6"/>
      <c r="K297" s="6"/>
      <c r="L297" s="6"/>
      <c r="M297" s="6"/>
    </row>
    <row r="298" spans="3:13" x14ac:dyDescent="0.25">
      <c r="C298" s="1"/>
      <c r="D298" s="6"/>
      <c r="E298" s="6"/>
      <c r="F298" s="6"/>
      <c r="G298" s="6"/>
      <c r="H298" s="6"/>
      <c r="I298" s="6"/>
      <c r="J298" s="6"/>
      <c r="K298" s="6"/>
      <c r="L298" s="6"/>
      <c r="M298" s="6"/>
    </row>
    <row r="299" spans="3:13" x14ac:dyDescent="0.25">
      <c r="C299" s="1"/>
      <c r="D299" s="6"/>
      <c r="E299" s="6"/>
      <c r="F299" s="6"/>
      <c r="G299" s="6"/>
      <c r="H299" s="6"/>
      <c r="I299" s="6"/>
      <c r="J299" s="6"/>
      <c r="K299" s="6"/>
      <c r="L299" s="6"/>
      <c r="M299" s="6"/>
    </row>
    <row r="300" spans="3:13" x14ac:dyDescent="0.25">
      <c r="C300" s="1"/>
      <c r="D300" s="6"/>
      <c r="E300" s="6"/>
      <c r="F300" s="6"/>
      <c r="G300" s="6"/>
      <c r="H300" s="6"/>
      <c r="I300" s="6"/>
      <c r="J300" s="6"/>
      <c r="K300" s="6"/>
      <c r="L300" s="6"/>
      <c r="M300" s="6"/>
    </row>
    <row r="301" spans="3:13" x14ac:dyDescent="0.25">
      <c r="C301" s="1"/>
      <c r="D301" s="6"/>
      <c r="E301" s="6"/>
      <c r="F301" s="6"/>
      <c r="G301" s="6"/>
      <c r="H301" s="6"/>
      <c r="I301" s="6"/>
      <c r="J301" s="6"/>
      <c r="K301" s="6"/>
      <c r="L301" s="6"/>
      <c r="M301" s="6"/>
    </row>
    <row r="302" spans="3:13" x14ac:dyDescent="0.25">
      <c r="C302" s="1"/>
      <c r="D302" s="6"/>
      <c r="E302" s="6"/>
      <c r="F302" s="6"/>
      <c r="G302" s="6"/>
      <c r="H302" s="6"/>
      <c r="I302" s="6"/>
      <c r="J302" s="6"/>
      <c r="K302" s="6"/>
      <c r="L302" s="6"/>
      <c r="M302" s="6"/>
    </row>
    <row r="303" spans="3:13" x14ac:dyDescent="0.25">
      <c r="C303" s="1"/>
      <c r="D303" s="6"/>
      <c r="E303" s="6"/>
      <c r="F303" s="6"/>
      <c r="G303" s="6"/>
      <c r="H303" s="6"/>
      <c r="I303" s="6"/>
      <c r="J303" s="6"/>
      <c r="K303" s="6"/>
      <c r="L303" s="6"/>
      <c r="M303" s="6"/>
    </row>
    <row r="304" spans="3:13" x14ac:dyDescent="0.25">
      <c r="C304" s="1"/>
      <c r="D304" s="6"/>
      <c r="E304" s="6"/>
      <c r="F304" s="6"/>
      <c r="G304" s="6"/>
      <c r="H304" s="6"/>
      <c r="I304" s="6"/>
      <c r="J304" s="6"/>
      <c r="K304" s="6"/>
      <c r="L304" s="6"/>
      <c r="M304" s="6"/>
    </row>
    <row r="305" spans="3:13" x14ac:dyDescent="0.25">
      <c r="C305" s="1"/>
      <c r="D305" s="6"/>
      <c r="E305" s="6"/>
      <c r="F305" s="6"/>
      <c r="G305" s="6"/>
      <c r="H305" s="6"/>
      <c r="I305" s="6"/>
      <c r="J305" s="6"/>
      <c r="K305" s="6"/>
      <c r="L305" s="6"/>
      <c r="M305" s="6"/>
    </row>
    <row r="306" spans="3:13" x14ac:dyDescent="0.25">
      <c r="C306" s="1"/>
      <c r="D306" s="6"/>
      <c r="E306" s="6"/>
      <c r="F306" s="6"/>
      <c r="G306" s="6"/>
      <c r="H306" s="6"/>
      <c r="I306" s="6"/>
      <c r="J306" s="6"/>
      <c r="K306" s="6"/>
      <c r="L306" s="6"/>
      <c r="M306" s="6"/>
    </row>
    <row r="307" spans="3:13" x14ac:dyDescent="0.25">
      <c r="C307" s="1"/>
      <c r="D307" s="6"/>
      <c r="E307" s="6"/>
      <c r="F307" s="6"/>
      <c r="G307" s="6"/>
      <c r="H307" s="6"/>
      <c r="I307" s="6"/>
      <c r="J307" s="6"/>
      <c r="K307" s="6"/>
      <c r="L307" s="6"/>
      <c r="M307" s="6"/>
    </row>
    <row r="308" spans="3:13" x14ac:dyDescent="0.25">
      <c r="C308" s="1"/>
      <c r="D308" s="6"/>
      <c r="E308" s="6"/>
      <c r="F308" s="6"/>
      <c r="G308" s="6"/>
      <c r="H308" s="6"/>
      <c r="I308" s="6"/>
      <c r="J308" s="6"/>
      <c r="K308" s="6"/>
      <c r="L308" s="6"/>
      <c r="M308" s="6"/>
    </row>
    <row r="309" spans="3:13" x14ac:dyDescent="0.25">
      <c r="C309" s="1"/>
      <c r="D309" s="6"/>
      <c r="E309" s="6"/>
      <c r="F309" s="6"/>
      <c r="G309" s="6"/>
      <c r="H309" s="6"/>
      <c r="I309" s="6"/>
      <c r="J309" s="6"/>
      <c r="K309" s="6"/>
      <c r="L309" s="6"/>
      <c r="M309" s="6"/>
    </row>
    <row r="310" spans="3:13" x14ac:dyDescent="0.25">
      <c r="C310" s="1"/>
      <c r="D310" s="6"/>
      <c r="E310" s="6"/>
      <c r="F310" s="6"/>
      <c r="G310" s="6"/>
      <c r="H310" s="6"/>
      <c r="I310" s="6"/>
      <c r="J310" s="6"/>
      <c r="K310" s="6"/>
      <c r="L310" s="6"/>
      <c r="M310" s="6"/>
    </row>
    <row r="311" spans="3:13" x14ac:dyDescent="0.25">
      <c r="C311" s="1"/>
      <c r="D311" s="6"/>
      <c r="E311" s="6"/>
      <c r="F311" s="6"/>
      <c r="G311" s="6"/>
      <c r="H311" s="6"/>
      <c r="I311" s="6"/>
      <c r="J311" s="6"/>
      <c r="K311" s="6"/>
      <c r="L311" s="6"/>
      <c r="M311" s="6"/>
    </row>
    <row r="312" spans="3:13" x14ac:dyDescent="0.25">
      <c r="C312" s="1"/>
      <c r="D312" s="6"/>
      <c r="E312" s="6"/>
      <c r="F312" s="6"/>
      <c r="G312" s="6"/>
      <c r="H312" s="6"/>
      <c r="I312" s="6"/>
      <c r="J312" s="6"/>
      <c r="K312" s="6"/>
      <c r="L312" s="6"/>
      <c r="M312" s="6"/>
    </row>
    <row r="313" spans="3:13" x14ac:dyDescent="0.25">
      <c r="C313" s="1"/>
      <c r="D313" s="6"/>
      <c r="E313" s="6"/>
      <c r="F313" s="6"/>
      <c r="G313" s="6"/>
      <c r="H313" s="6"/>
      <c r="I313" s="6"/>
      <c r="J313" s="6"/>
      <c r="K313" s="6"/>
      <c r="L313" s="6"/>
      <c r="M313" s="6"/>
    </row>
    <row r="314" spans="3:13" x14ac:dyDescent="0.25">
      <c r="C314" s="1"/>
      <c r="D314" s="6"/>
      <c r="E314" s="6"/>
      <c r="F314" s="6"/>
      <c r="G314" s="6"/>
      <c r="H314" s="6"/>
      <c r="I314" s="6"/>
      <c r="J314" s="6"/>
      <c r="K314" s="6"/>
      <c r="L314" s="6"/>
      <c r="M314" s="6"/>
    </row>
    <row r="315" spans="3:13" x14ac:dyDescent="0.25">
      <c r="C315" s="1"/>
      <c r="D315" s="6"/>
      <c r="E315" s="6"/>
      <c r="F315" s="6"/>
      <c r="G315" s="6"/>
      <c r="H315" s="6"/>
      <c r="I315" s="6"/>
      <c r="J315" s="6"/>
      <c r="K315" s="6"/>
      <c r="L315" s="6"/>
      <c r="M315" s="6"/>
    </row>
    <row r="316" spans="3:13" x14ac:dyDescent="0.25">
      <c r="C316" s="1"/>
      <c r="D316" s="6"/>
      <c r="E316" s="6"/>
      <c r="F316" s="6"/>
      <c r="G316" s="6"/>
      <c r="H316" s="6"/>
      <c r="I316" s="6"/>
      <c r="J316" s="6"/>
      <c r="K316" s="6"/>
      <c r="L316" s="6"/>
      <c r="M316" s="6"/>
    </row>
    <row r="317" spans="3:13" x14ac:dyDescent="0.25">
      <c r="C317" s="1"/>
      <c r="D317" s="6"/>
      <c r="E317" s="6"/>
      <c r="F317" s="6"/>
      <c r="G317" s="6"/>
      <c r="H317" s="6"/>
      <c r="I317" s="6"/>
      <c r="J317" s="6"/>
      <c r="K317" s="6"/>
      <c r="L317" s="6"/>
      <c r="M317" s="6"/>
    </row>
    <row r="318" spans="3:13" x14ac:dyDescent="0.25">
      <c r="C318" s="1"/>
      <c r="D318" s="6"/>
      <c r="E318" s="6"/>
      <c r="F318" s="6"/>
      <c r="G318" s="6"/>
      <c r="H318" s="6"/>
      <c r="I318" s="6"/>
      <c r="J318" s="6"/>
      <c r="K318" s="6"/>
      <c r="L318" s="6"/>
      <c r="M318" s="6"/>
    </row>
    <row r="319" spans="3:13" x14ac:dyDescent="0.25">
      <c r="C319" s="1"/>
      <c r="D319" s="6"/>
      <c r="E319" s="6"/>
      <c r="F319" s="6"/>
      <c r="G319" s="6"/>
      <c r="H319" s="6"/>
      <c r="I319" s="6"/>
      <c r="J319" s="6"/>
      <c r="K319" s="6"/>
      <c r="L319" s="6"/>
      <c r="M319" s="6"/>
    </row>
    <row r="320" spans="3:13" x14ac:dyDescent="0.25">
      <c r="C320" s="1"/>
      <c r="D320" s="6"/>
      <c r="E320" s="6"/>
      <c r="F320" s="6"/>
      <c r="G320" s="6"/>
      <c r="H320" s="6"/>
      <c r="I320" s="6"/>
      <c r="J320" s="6"/>
      <c r="K320" s="6"/>
      <c r="L320" s="6"/>
      <c r="M320" s="6"/>
    </row>
    <row r="321" spans="3:13" x14ac:dyDescent="0.25">
      <c r="C321" s="1"/>
      <c r="D321" s="6"/>
      <c r="E321" s="6"/>
      <c r="F321" s="6"/>
      <c r="G321" s="6"/>
      <c r="H321" s="6"/>
      <c r="I321" s="6"/>
      <c r="J321" s="6"/>
      <c r="K321" s="6"/>
      <c r="L321" s="6"/>
      <c r="M321" s="6"/>
    </row>
    <row r="322" spans="3:13" x14ac:dyDescent="0.25">
      <c r="C322" s="1"/>
      <c r="D322" s="6"/>
      <c r="E322" s="6"/>
      <c r="F322" s="6"/>
      <c r="G322" s="6"/>
      <c r="H322" s="6"/>
      <c r="I322" s="6"/>
      <c r="J322" s="6"/>
      <c r="K322" s="6"/>
      <c r="L322" s="6"/>
      <c r="M322" s="6"/>
    </row>
    <row r="323" spans="3:13" x14ac:dyDescent="0.25">
      <c r="C323" s="1"/>
      <c r="D323" s="6"/>
      <c r="E323" s="6"/>
      <c r="F323" s="6"/>
      <c r="G323" s="6"/>
      <c r="H323" s="6"/>
      <c r="I323" s="6"/>
      <c r="J323" s="6"/>
      <c r="K323" s="6"/>
      <c r="L323" s="6"/>
      <c r="M323" s="6"/>
    </row>
    <row r="324" spans="3:13" x14ac:dyDescent="0.25">
      <c r="C324" s="1"/>
      <c r="D324" s="6"/>
      <c r="E324" s="6"/>
      <c r="F324" s="6"/>
      <c r="G324" s="6"/>
      <c r="H324" s="6"/>
      <c r="I324" s="6"/>
      <c r="J324" s="6"/>
      <c r="K324" s="6"/>
      <c r="L324" s="6"/>
      <c r="M324" s="6"/>
    </row>
    <row r="325" spans="3:13" x14ac:dyDescent="0.25">
      <c r="C325" s="1"/>
      <c r="D325" s="6"/>
      <c r="E325" s="6"/>
      <c r="F325" s="6"/>
      <c r="G325" s="6"/>
      <c r="H325" s="6"/>
      <c r="I325" s="6"/>
      <c r="J325" s="6"/>
      <c r="K325" s="6"/>
      <c r="L325" s="6"/>
      <c r="M325" s="6"/>
    </row>
    <row r="326" spans="3:13" x14ac:dyDescent="0.25">
      <c r="C326" s="1"/>
      <c r="D326" s="6"/>
      <c r="E326" s="6"/>
      <c r="F326" s="6"/>
      <c r="G326" s="6"/>
      <c r="H326" s="6"/>
      <c r="I326" s="6"/>
      <c r="J326" s="6"/>
      <c r="K326" s="6"/>
      <c r="L326" s="6"/>
      <c r="M326" s="6"/>
    </row>
    <row r="327" spans="3:13" x14ac:dyDescent="0.25">
      <c r="C327" s="1"/>
      <c r="D327" s="6"/>
      <c r="E327" s="6"/>
      <c r="F327" s="6"/>
      <c r="G327" s="6"/>
      <c r="H327" s="6"/>
      <c r="I327" s="6"/>
      <c r="J327" s="6"/>
      <c r="K327" s="6"/>
      <c r="L327" s="6"/>
      <c r="M327" s="6"/>
    </row>
    <row r="328" spans="3:13" x14ac:dyDescent="0.25">
      <c r="C328" s="1"/>
      <c r="D328" s="6"/>
      <c r="E328" s="6"/>
      <c r="F328" s="6"/>
      <c r="G328" s="6"/>
      <c r="H328" s="6"/>
      <c r="I328" s="6"/>
      <c r="J328" s="6"/>
      <c r="K328" s="6"/>
      <c r="L328" s="6"/>
      <c r="M328" s="6"/>
    </row>
    <row r="329" spans="3:13" x14ac:dyDescent="0.25">
      <c r="C329" s="1"/>
      <c r="D329" s="6"/>
      <c r="E329" s="6"/>
      <c r="F329" s="6"/>
      <c r="G329" s="6"/>
      <c r="H329" s="6"/>
      <c r="I329" s="6"/>
      <c r="J329" s="6"/>
      <c r="K329" s="6"/>
      <c r="L329" s="6"/>
      <c r="M329" s="6"/>
    </row>
    <row r="330" spans="3:13" x14ac:dyDescent="0.25">
      <c r="C330" s="1"/>
      <c r="D330" s="6"/>
      <c r="E330" s="6"/>
      <c r="F330" s="6"/>
      <c r="G330" s="6"/>
      <c r="H330" s="6"/>
      <c r="I330" s="6"/>
      <c r="J330" s="6"/>
      <c r="K330" s="6"/>
      <c r="L330" s="6"/>
      <c r="M330" s="6"/>
    </row>
    <row r="331" spans="3:13" x14ac:dyDescent="0.25">
      <c r="C331" s="1"/>
      <c r="D331" s="6"/>
      <c r="E331" s="6"/>
      <c r="F331" s="6"/>
      <c r="G331" s="6"/>
      <c r="H331" s="6"/>
      <c r="I331" s="6"/>
      <c r="J331" s="6"/>
      <c r="K331" s="6"/>
      <c r="L331" s="6"/>
      <c r="M331" s="6"/>
    </row>
    <row r="332" spans="3:13" x14ac:dyDescent="0.25">
      <c r="C332" s="1"/>
      <c r="D332" s="6"/>
      <c r="E332" s="6"/>
      <c r="F332" s="6"/>
      <c r="G332" s="6"/>
      <c r="H332" s="6"/>
      <c r="I332" s="6"/>
      <c r="J332" s="6"/>
      <c r="K332" s="6"/>
      <c r="L332" s="6"/>
      <c r="M332" s="6"/>
    </row>
    <row r="333" spans="3:13" x14ac:dyDescent="0.25">
      <c r="C333" s="1"/>
      <c r="D333" s="6"/>
      <c r="E333" s="6"/>
      <c r="F333" s="6"/>
      <c r="G333" s="6"/>
      <c r="H333" s="6"/>
      <c r="I333" s="6"/>
      <c r="J333" s="6"/>
      <c r="K333" s="6"/>
      <c r="L333" s="6"/>
      <c r="M333" s="6"/>
    </row>
    <row r="334" spans="3:13" x14ac:dyDescent="0.25">
      <c r="C334" s="1"/>
      <c r="D334" s="6"/>
      <c r="E334" s="6"/>
      <c r="F334" s="6"/>
      <c r="G334" s="6"/>
      <c r="H334" s="6"/>
      <c r="I334" s="6"/>
      <c r="J334" s="6"/>
      <c r="K334" s="6"/>
      <c r="L334" s="6"/>
      <c r="M334" s="6"/>
    </row>
    <row r="335" spans="3:13" x14ac:dyDescent="0.25">
      <c r="C335" s="1"/>
      <c r="D335" s="6"/>
      <c r="E335" s="6"/>
      <c r="F335" s="6"/>
      <c r="G335" s="6"/>
      <c r="H335" s="6"/>
      <c r="I335" s="6"/>
      <c r="J335" s="6"/>
      <c r="K335" s="6"/>
      <c r="L335" s="6"/>
      <c r="M335" s="6"/>
    </row>
    <row r="336" spans="3:13" x14ac:dyDescent="0.25">
      <c r="C336" s="1"/>
      <c r="D336" s="6"/>
      <c r="E336" s="6"/>
      <c r="F336" s="6"/>
      <c r="G336" s="6"/>
      <c r="H336" s="6"/>
      <c r="I336" s="6"/>
      <c r="J336" s="6"/>
      <c r="K336" s="6"/>
      <c r="L336" s="6"/>
      <c r="M336" s="6"/>
    </row>
    <row r="337" spans="3:13" x14ac:dyDescent="0.25">
      <c r="C337" s="1"/>
      <c r="D337" s="6"/>
      <c r="E337" s="6"/>
      <c r="F337" s="6"/>
      <c r="G337" s="6"/>
      <c r="H337" s="6"/>
      <c r="I337" s="6"/>
      <c r="J337" s="6"/>
      <c r="K337" s="6"/>
      <c r="L337" s="6"/>
      <c r="M337" s="6"/>
    </row>
    <row r="338" spans="3:13" x14ac:dyDescent="0.25">
      <c r="C338" s="1"/>
      <c r="D338" s="6"/>
      <c r="E338" s="6"/>
      <c r="F338" s="6"/>
      <c r="G338" s="6"/>
      <c r="H338" s="6"/>
      <c r="I338" s="6"/>
      <c r="J338" s="6"/>
      <c r="K338" s="6"/>
      <c r="L338" s="6"/>
      <c r="M338" s="6"/>
    </row>
    <row r="339" spans="3:13" x14ac:dyDescent="0.25">
      <c r="C339" s="1"/>
      <c r="D339" s="6"/>
      <c r="E339" s="6"/>
      <c r="F339" s="6"/>
      <c r="G339" s="6"/>
      <c r="H339" s="6"/>
      <c r="I339" s="6"/>
      <c r="J339" s="6"/>
      <c r="K339" s="6"/>
      <c r="L339" s="6"/>
      <c r="M339" s="6"/>
    </row>
    <row r="340" spans="3:13" x14ac:dyDescent="0.25">
      <c r="C340" s="1"/>
      <c r="D340" s="6"/>
      <c r="E340" s="6"/>
      <c r="F340" s="6"/>
      <c r="G340" s="6"/>
      <c r="H340" s="6"/>
      <c r="I340" s="6"/>
      <c r="J340" s="6"/>
      <c r="K340" s="6"/>
      <c r="L340" s="6"/>
      <c r="M340" s="6"/>
    </row>
    <row r="341" spans="3:13" x14ac:dyDescent="0.25">
      <c r="C341" s="1"/>
      <c r="D341" s="6"/>
      <c r="E341" s="6"/>
      <c r="F341" s="6"/>
      <c r="G341" s="6"/>
      <c r="H341" s="6"/>
      <c r="I341" s="6"/>
      <c r="J341" s="6"/>
      <c r="K341" s="6"/>
      <c r="L341" s="6"/>
      <c r="M341" s="6"/>
    </row>
    <row r="342" spans="3:13" x14ac:dyDescent="0.25">
      <c r="C342" s="1"/>
      <c r="D342" s="6"/>
      <c r="E342" s="6"/>
      <c r="F342" s="6"/>
      <c r="G342" s="6"/>
      <c r="H342" s="6"/>
      <c r="I342" s="6"/>
      <c r="J342" s="6"/>
      <c r="K342" s="6"/>
      <c r="L342" s="6"/>
      <c r="M342" s="6"/>
    </row>
    <row r="343" spans="3:13" x14ac:dyDescent="0.25">
      <c r="C343" s="1"/>
      <c r="D343" s="6"/>
      <c r="E343" s="6"/>
      <c r="F343" s="6"/>
      <c r="G343" s="6"/>
      <c r="H343" s="6"/>
      <c r="I343" s="6"/>
      <c r="J343" s="6"/>
      <c r="K343" s="6"/>
      <c r="L343" s="6"/>
      <c r="M343" s="6"/>
    </row>
    <row r="344" spans="3:13" x14ac:dyDescent="0.25">
      <c r="C344" s="1"/>
      <c r="D344" s="6"/>
      <c r="E344" s="6"/>
      <c r="F344" s="6"/>
      <c r="G344" s="6"/>
      <c r="H344" s="6"/>
      <c r="I344" s="6"/>
      <c r="J344" s="6"/>
      <c r="K344" s="6"/>
      <c r="L344" s="6"/>
      <c r="M344" s="6"/>
    </row>
    <row r="345" spans="3:13" x14ac:dyDescent="0.25">
      <c r="C345" s="1"/>
      <c r="D345" s="6"/>
      <c r="E345" s="6"/>
      <c r="F345" s="6"/>
      <c r="G345" s="6"/>
      <c r="H345" s="6"/>
      <c r="I345" s="6"/>
      <c r="J345" s="6"/>
      <c r="K345" s="6"/>
      <c r="L345" s="6"/>
      <c r="M345" s="6"/>
    </row>
    <row r="346" spans="3:13" x14ac:dyDescent="0.25">
      <c r="C346" s="1"/>
      <c r="D346" s="6"/>
      <c r="E346" s="6"/>
      <c r="F346" s="6"/>
      <c r="G346" s="6"/>
      <c r="H346" s="6"/>
      <c r="I346" s="6"/>
      <c r="J346" s="6"/>
      <c r="K346" s="6"/>
      <c r="L346" s="6"/>
      <c r="M346" s="6"/>
    </row>
    <row r="347" spans="3:13" x14ac:dyDescent="0.25">
      <c r="C347" s="1"/>
      <c r="D347" s="6"/>
      <c r="E347" s="6"/>
      <c r="F347" s="6"/>
      <c r="G347" s="6"/>
      <c r="H347" s="6"/>
      <c r="I347" s="6"/>
      <c r="J347" s="6"/>
      <c r="K347" s="6"/>
      <c r="L347" s="6"/>
      <c r="M347" s="6"/>
    </row>
    <row r="348" spans="3:13" x14ac:dyDescent="0.25">
      <c r="C348" s="1"/>
      <c r="D348" s="6"/>
      <c r="E348" s="6"/>
      <c r="F348" s="6"/>
      <c r="G348" s="6"/>
      <c r="H348" s="6"/>
      <c r="I348" s="6"/>
      <c r="J348" s="6"/>
      <c r="K348" s="6"/>
      <c r="L348" s="6"/>
      <c r="M348" s="6"/>
    </row>
    <row r="349" spans="3:13" x14ac:dyDescent="0.25">
      <c r="C349" s="1"/>
      <c r="D349" s="6"/>
      <c r="E349" s="6"/>
      <c r="F349" s="6"/>
      <c r="G349" s="6"/>
      <c r="H349" s="6"/>
      <c r="I349" s="6"/>
      <c r="J349" s="6"/>
      <c r="K349" s="6"/>
      <c r="L349" s="6"/>
      <c r="M349" s="6"/>
    </row>
    <row r="350" spans="3:13" x14ac:dyDescent="0.25">
      <c r="C350" s="1"/>
      <c r="D350" s="6"/>
      <c r="E350" s="6"/>
      <c r="F350" s="6"/>
      <c r="G350" s="6"/>
      <c r="H350" s="6"/>
      <c r="I350" s="6"/>
      <c r="J350" s="6"/>
      <c r="K350" s="6"/>
      <c r="L350" s="6"/>
      <c r="M350" s="6"/>
    </row>
    <row r="351" spans="3:13" x14ac:dyDescent="0.25">
      <c r="C351" s="1"/>
      <c r="D351" s="6"/>
      <c r="E351" s="6"/>
      <c r="F351" s="6"/>
      <c r="G351" s="6"/>
      <c r="H351" s="6"/>
      <c r="I351" s="6"/>
      <c r="J351" s="6"/>
      <c r="K351" s="6"/>
      <c r="L351" s="6"/>
      <c r="M351" s="6"/>
    </row>
    <row r="352" spans="3:13" x14ac:dyDescent="0.25">
      <c r="C352" s="1"/>
      <c r="D352" s="6"/>
      <c r="E352" s="6"/>
      <c r="F352" s="6"/>
      <c r="G352" s="6"/>
      <c r="H352" s="6"/>
      <c r="I352" s="6"/>
      <c r="J352" s="6"/>
      <c r="K352" s="6"/>
      <c r="L352" s="6"/>
      <c r="M352" s="6"/>
    </row>
    <row r="353" spans="3:13" x14ac:dyDescent="0.25">
      <c r="C353" s="1"/>
      <c r="D353" s="6"/>
      <c r="E353" s="6"/>
      <c r="F353" s="6"/>
      <c r="G353" s="6"/>
      <c r="H353" s="6"/>
      <c r="I353" s="6"/>
      <c r="J353" s="6"/>
      <c r="K353" s="6"/>
      <c r="L353" s="6"/>
      <c r="M353" s="6"/>
    </row>
    <row r="354" spans="3:13" x14ac:dyDescent="0.25">
      <c r="C354" s="1"/>
      <c r="D354" s="6"/>
      <c r="E354" s="6"/>
      <c r="F354" s="6"/>
      <c r="G354" s="6"/>
      <c r="H354" s="6"/>
      <c r="I354" s="6"/>
      <c r="J354" s="6"/>
      <c r="K354" s="6"/>
      <c r="L354" s="6"/>
      <c r="M354" s="6"/>
    </row>
    <row r="355" spans="3:13" x14ac:dyDescent="0.25">
      <c r="C355" s="1"/>
      <c r="D355" s="6"/>
      <c r="E355" s="6"/>
      <c r="F355" s="6"/>
      <c r="G355" s="6"/>
      <c r="H355" s="6"/>
      <c r="I355" s="6"/>
      <c r="J355" s="6"/>
      <c r="K355" s="6"/>
      <c r="L355" s="6"/>
      <c r="M355" s="6"/>
    </row>
    <row r="356" spans="3:13" x14ac:dyDescent="0.25">
      <c r="C356" s="1"/>
      <c r="D356" s="6"/>
      <c r="E356" s="6"/>
      <c r="F356" s="6"/>
      <c r="G356" s="6"/>
      <c r="H356" s="6"/>
      <c r="I356" s="6"/>
      <c r="J356" s="6"/>
      <c r="K356" s="6"/>
      <c r="L356" s="6"/>
      <c r="M356" s="6"/>
    </row>
    <row r="357" spans="3:13" x14ac:dyDescent="0.25">
      <c r="C357" s="1"/>
      <c r="D357" s="6"/>
      <c r="E357" s="6"/>
      <c r="F357" s="6"/>
      <c r="G357" s="6"/>
      <c r="H357" s="6"/>
      <c r="I357" s="6"/>
      <c r="J357" s="6"/>
      <c r="K357" s="6"/>
      <c r="L357" s="6"/>
      <c r="M357" s="6"/>
    </row>
    <row r="358" spans="3:13" x14ac:dyDescent="0.25">
      <c r="C358" s="1"/>
      <c r="D358" s="6"/>
      <c r="E358" s="6"/>
      <c r="F358" s="6"/>
      <c r="G358" s="6"/>
      <c r="H358" s="6"/>
      <c r="I358" s="6"/>
      <c r="J358" s="6"/>
      <c r="K358" s="6"/>
      <c r="L358" s="6"/>
      <c r="M358" s="6"/>
    </row>
    <row r="359" spans="3:13" x14ac:dyDescent="0.25">
      <c r="C359" s="1"/>
      <c r="D359" s="6"/>
      <c r="E359" s="6"/>
      <c r="F359" s="6"/>
      <c r="G359" s="6"/>
      <c r="H359" s="6"/>
      <c r="I359" s="6"/>
      <c r="J359" s="6"/>
      <c r="K359" s="6"/>
      <c r="L359" s="6"/>
      <c r="M359" s="6"/>
    </row>
    <row r="360" spans="3:13" x14ac:dyDescent="0.25">
      <c r="C360" s="1"/>
      <c r="D360" s="6"/>
      <c r="E360" s="6"/>
      <c r="F360" s="6"/>
      <c r="G360" s="6"/>
      <c r="H360" s="6"/>
      <c r="I360" s="6"/>
      <c r="J360" s="6"/>
      <c r="K360" s="6"/>
      <c r="L360" s="6"/>
      <c r="M360" s="6"/>
    </row>
    <row r="361" spans="3:13" x14ac:dyDescent="0.25">
      <c r="C361" s="1"/>
      <c r="D361" s="6"/>
      <c r="E361" s="6"/>
      <c r="F361" s="6"/>
      <c r="G361" s="6"/>
      <c r="H361" s="6"/>
      <c r="I361" s="6"/>
      <c r="J361" s="6"/>
      <c r="K361" s="6"/>
      <c r="L361" s="6"/>
      <c r="M361" s="6"/>
    </row>
    <row r="362" spans="3:13" x14ac:dyDescent="0.25">
      <c r="C362" s="1"/>
      <c r="D362" s="6"/>
      <c r="E362" s="6"/>
      <c r="F362" s="6"/>
      <c r="G362" s="6"/>
      <c r="H362" s="6"/>
      <c r="I362" s="6"/>
      <c r="J362" s="6"/>
      <c r="K362" s="6"/>
      <c r="L362" s="6"/>
      <c r="M362" s="6"/>
    </row>
    <row r="363" spans="3:13" x14ac:dyDescent="0.25">
      <c r="C363" s="1"/>
      <c r="D363" s="6"/>
      <c r="E363" s="6"/>
      <c r="F363" s="6"/>
      <c r="G363" s="6"/>
      <c r="H363" s="6"/>
      <c r="I363" s="6"/>
      <c r="J363" s="6"/>
      <c r="K363" s="6"/>
      <c r="L363" s="6"/>
      <c r="M363" s="6"/>
    </row>
    <row r="364" spans="3:13" x14ac:dyDescent="0.25">
      <c r="C364" s="1"/>
      <c r="D364" s="6"/>
      <c r="E364" s="6"/>
      <c r="F364" s="6"/>
      <c r="G364" s="6"/>
      <c r="H364" s="6"/>
      <c r="I364" s="6"/>
      <c r="J364" s="6"/>
      <c r="K364" s="6"/>
      <c r="L364" s="6"/>
      <c r="M364" s="6"/>
    </row>
    <row r="365" spans="3:13" x14ac:dyDescent="0.25">
      <c r="C365" s="1"/>
      <c r="D365" s="6"/>
      <c r="E365" s="6"/>
      <c r="F365" s="6"/>
      <c r="G365" s="6"/>
      <c r="H365" s="6"/>
      <c r="I365" s="6"/>
      <c r="J365" s="6"/>
      <c r="K365" s="6"/>
      <c r="L365" s="6"/>
      <c r="M365" s="6"/>
    </row>
    <row r="366" spans="3:13" x14ac:dyDescent="0.25">
      <c r="C366" s="1"/>
      <c r="D366" s="6"/>
      <c r="E366" s="6"/>
      <c r="F366" s="6"/>
      <c r="G366" s="6"/>
      <c r="H366" s="6"/>
      <c r="I366" s="6"/>
      <c r="J366" s="6"/>
      <c r="K366" s="6"/>
      <c r="L366" s="6"/>
      <c r="M366" s="6"/>
    </row>
    <row r="367" spans="3:13" x14ac:dyDescent="0.25">
      <c r="C367" s="1"/>
      <c r="D367" s="6"/>
      <c r="E367" s="6"/>
      <c r="F367" s="6"/>
      <c r="G367" s="6"/>
      <c r="H367" s="6"/>
      <c r="I367" s="6"/>
      <c r="J367" s="6"/>
      <c r="K367" s="6"/>
      <c r="L367" s="6"/>
      <c r="M367" s="6"/>
    </row>
    <row r="368" spans="3:13" x14ac:dyDescent="0.25">
      <c r="C368" s="1"/>
      <c r="D368" s="6"/>
      <c r="E368" s="6"/>
      <c r="F368" s="6"/>
      <c r="G368" s="6"/>
      <c r="H368" s="6"/>
      <c r="I368" s="6"/>
      <c r="J368" s="6"/>
      <c r="K368" s="6"/>
      <c r="L368" s="6"/>
      <c r="M368" s="6"/>
    </row>
    <row r="369" spans="3:13" x14ac:dyDescent="0.25">
      <c r="C369" s="1"/>
      <c r="D369" s="6"/>
      <c r="E369" s="6"/>
      <c r="F369" s="6"/>
      <c r="G369" s="6"/>
      <c r="H369" s="6"/>
      <c r="I369" s="6"/>
      <c r="J369" s="6"/>
      <c r="K369" s="6"/>
      <c r="L369" s="6"/>
      <c r="M369" s="6"/>
    </row>
    <row r="370" spans="3:13" x14ac:dyDescent="0.25">
      <c r="C370" s="1"/>
      <c r="D370" s="6"/>
      <c r="E370" s="6"/>
      <c r="F370" s="6"/>
      <c r="G370" s="6"/>
      <c r="H370" s="6"/>
      <c r="I370" s="6"/>
      <c r="J370" s="6"/>
      <c r="K370" s="6"/>
      <c r="L370" s="6"/>
      <c r="M370" s="6"/>
    </row>
    <row r="371" spans="3:13" x14ac:dyDescent="0.25">
      <c r="C371" s="1"/>
      <c r="D371" s="6"/>
      <c r="E371" s="6"/>
      <c r="F371" s="6"/>
      <c r="G371" s="6"/>
      <c r="H371" s="6"/>
      <c r="I371" s="6"/>
      <c r="J371" s="6"/>
      <c r="K371" s="6"/>
      <c r="L371" s="6"/>
      <c r="M371" s="6"/>
    </row>
    <row r="372" spans="3:13" x14ac:dyDescent="0.25">
      <c r="C372" s="1"/>
      <c r="D372" s="6"/>
      <c r="E372" s="6"/>
      <c r="F372" s="6"/>
      <c r="G372" s="6"/>
      <c r="H372" s="6"/>
      <c r="I372" s="6"/>
      <c r="J372" s="6"/>
      <c r="K372" s="6"/>
      <c r="L372" s="6"/>
      <c r="M372" s="6"/>
    </row>
    <row r="373" spans="3:13" x14ac:dyDescent="0.25">
      <c r="C373" s="1"/>
      <c r="D373" s="6"/>
      <c r="E373" s="6"/>
      <c r="F373" s="6"/>
      <c r="G373" s="6"/>
      <c r="H373" s="6"/>
      <c r="I373" s="6"/>
      <c r="J373" s="6"/>
      <c r="K373" s="6"/>
      <c r="L373" s="6"/>
      <c r="M373" s="6"/>
    </row>
    <row r="374" spans="3:13" x14ac:dyDescent="0.25">
      <c r="C374" s="1"/>
      <c r="D374" s="6"/>
      <c r="E374" s="6"/>
      <c r="F374" s="6"/>
      <c r="G374" s="6"/>
      <c r="H374" s="6"/>
      <c r="I374" s="6"/>
      <c r="J374" s="6"/>
      <c r="K374" s="6"/>
      <c r="L374" s="6"/>
      <c r="M374" s="6"/>
    </row>
    <row r="375" spans="3:13" x14ac:dyDescent="0.25">
      <c r="C375" s="1"/>
      <c r="D375" s="6"/>
      <c r="E375" s="6"/>
      <c r="F375" s="6"/>
      <c r="G375" s="6"/>
      <c r="H375" s="6"/>
      <c r="I375" s="6"/>
      <c r="J375" s="6"/>
      <c r="K375" s="6"/>
      <c r="L375" s="6"/>
      <c r="M375" s="6"/>
    </row>
    <row r="376" spans="3:13" x14ac:dyDescent="0.25">
      <c r="C376" s="1"/>
      <c r="D376" s="6"/>
      <c r="E376" s="6"/>
      <c r="F376" s="6"/>
      <c r="G376" s="6"/>
      <c r="H376" s="6"/>
      <c r="I376" s="6"/>
      <c r="J376" s="6"/>
      <c r="K376" s="6"/>
      <c r="L376" s="6"/>
      <c r="M376" s="6"/>
    </row>
    <row r="377" spans="3:13" x14ac:dyDescent="0.25">
      <c r="C377" s="1"/>
      <c r="D377" s="6"/>
      <c r="E377" s="6"/>
      <c r="F377" s="6"/>
      <c r="G377" s="6"/>
      <c r="H377" s="6"/>
      <c r="I377" s="6"/>
      <c r="J377" s="6"/>
      <c r="K377" s="6"/>
      <c r="L377" s="6"/>
      <c r="M377" s="6"/>
    </row>
    <row r="378" spans="3:13" x14ac:dyDescent="0.25">
      <c r="C378" s="1"/>
      <c r="D378" s="6"/>
      <c r="E378" s="6"/>
      <c r="F378" s="6"/>
      <c r="G378" s="6"/>
      <c r="H378" s="6"/>
      <c r="I378" s="6"/>
      <c r="J378" s="6"/>
      <c r="K378" s="6"/>
      <c r="L378" s="6"/>
      <c r="M378" s="6"/>
    </row>
    <row r="379" spans="3:13" x14ac:dyDescent="0.25">
      <c r="C379" s="1"/>
      <c r="D379" s="6"/>
      <c r="E379" s="6"/>
      <c r="F379" s="6"/>
      <c r="G379" s="6"/>
      <c r="H379" s="6"/>
      <c r="I379" s="6"/>
      <c r="J379" s="6"/>
      <c r="K379" s="6"/>
      <c r="L379" s="6"/>
      <c r="M379" s="6"/>
    </row>
    <row r="380" spans="3:13" x14ac:dyDescent="0.25">
      <c r="C380" s="1"/>
      <c r="D380" s="6"/>
      <c r="E380" s="6"/>
      <c r="F380" s="6"/>
      <c r="G380" s="6"/>
      <c r="H380" s="6"/>
      <c r="I380" s="6"/>
      <c r="J380" s="6"/>
      <c r="K380" s="6"/>
      <c r="L380" s="6"/>
      <c r="M380" s="6"/>
    </row>
    <row r="381" spans="3:13" x14ac:dyDescent="0.25">
      <c r="C381" s="1"/>
      <c r="D381" s="6"/>
      <c r="E381" s="6"/>
      <c r="F381" s="6"/>
      <c r="G381" s="6"/>
      <c r="H381" s="6"/>
      <c r="I381" s="6"/>
      <c r="J381" s="6"/>
      <c r="K381" s="6"/>
      <c r="L381" s="6"/>
      <c r="M381" s="6"/>
    </row>
    <row r="382" spans="3:13" x14ac:dyDescent="0.25">
      <c r="C382" s="1"/>
      <c r="D382" s="6"/>
      <c r="E382" s="6"/>
      <c r="F382" s="6"/>
      <c r="G382" s="6"/>
      <c r="H382" s="6"/>
      <c r="I382" s="6"/>
      <c r="J382" s="6"/>
      <c r="K382" s="6"/>
      <c r="L382" s="6"/>
      <c r="M382" s="6"/>
    </row>
    <row r="383" spans="3:13" x14ac:dyDescent="0.25">
      <c r="C383" s="1"/>
      <c r="D383" s="6"/>
      <c r="E383" s="6"/>
      <c r="F383" s="6"/>
      <c r="G383" s="6"/>
      <c r="H383" s="6"/>
      <c r="I383" s="6"/>
      <c r="J383" s="6"/>
      <c r="K383" s="6"/>
      <c r="L383" s="6"/>
      <c r="M383" s="6"/>
    </row>
    <row r="384" spans="3:13" x14ac:dyDescent="0.25">
      <c r="C384" s="1"/>
      <c r="D384" s="6"/>
      <c r="E384" s="6"/>
      <c r="F384" s="6"/>
      <c r="G384" s="6"/>
      <c r="H384" s="6"/>
      <c r="I384" s="6"/>
      <c r="J384" s="6"/>
      <c r="K384" s="6"/>
      <c r="L384" s="6"/>
      <c r="M384" s="6"/>
    </row>
    <row r="385" spans="3:13" x14ac:dyDescent="0.25">
      <c r="C385" s="1"/>
      <c r="D385" s="6"/>
      <c r="E385" s="6"/>
      <c r="F385" s="6"/>
      <c r="G385" s="6"/>
      <c r="H385" s="6"/>
      <c r="I385" s="6"/>
      <c r="J385" s="6"/>
      <c r="K385" s="6"/>
      <c r="L385" s="6"/>
      <c r="M385" s="6"/>
    </row>
    <row r="386" spans="3:13" x14ac:dyDescent="0.25">
      <c r="C386" s="1"/>
      <c r="D386" s="6"/>
      <c r="E386" s="6"/>
      <c r="F386" s="6"/>
      <c r="G386" s="6"/>
      <c r="H386" s="6"/>
      <c r="I386" s="6"/>
      <c r="J386" s="6"/>
      <c r="K386" s="6"/>
      <c r="L386" s="6"/>
      <c r="M386" s="6"/>
    </row>
    <row r="387" spans="3:13" x14ac:dyDescent="0.25">
      <c r="C387" s="6"/>
      <c r="D387" s="6"/>
      <c r="E387" s="6"/>
      <c r="F387" s="6"/>
      <c r="G387" s="6"/>
      <c r="H387" s="6"/>
      <c r="I387" s="6"/>
      <c r="J387" s="6"/>
      <c r="K387" s="6"/>
      <c r="L387" s="6"/>
      <c r="M387" s="6"/>
    </row>
    <row r="388" spans="3:13" x14ac:dyDescent="0.25">
      <c r="C388" s="6"/>
      <c r="D388" s="6"/>
      <c r="E388" s="6"/>
      <c r="F388" s="6"/>
      <c r="G388" s="6"/>
      <c r="H388" s="6"/>
      <c r="I388" s="6"/>
      <c r="J388" s="6"/>
      <c r="K388" s="6"/>
      <c r="L388" s="6"/>
      <c r="M388" s="6"/>
    </row>
    <row r="389" spans="3:13" x14ac:dyDescent="0.25">
      <c r="C389" s="6"/>
      <c r="D389" s="6"/>
      <c r="E389" s="6"/>
      <c r="F389" s="6"/>
      <c r="G389" s="6"/>
      <c r="H389" s="6"/>
      <c r="I389" s="6"/>
      <c r="J389" s="6"/>
      <c r="K389" s="6"/>
      <c r="L389" s="6"/>
      <c r="M389" s="6"/>
    </row>
    <row r="390" spans="3:13" x14ac:dyDescent="0.25">
      <c r="C390" s="6"/>
      <c r="D390" s="6"/>
      <c r="E390" s="6"/>
      <c r="F390" s="6"/>
      <c r="G390" s="6"/>
      <c r="H390" s="6"/>
      <c r="I390" s="6"/>
      <c r="J390" s="6"/>
      <c r="K390" s="6"/>
      <c r="L390" s="6"/>
      <c r="M390" s="6"/>
    </row>
    <row r="391" spans="3:13" x14ac:dyDescent="0.25">
      <c r="C391" s="6"/>
      <c r="D391" s="6"/>
      <c r="E391" s="6"/>
      <c r="F391" s="6"/>
      <c r="G391" s="6"/>
      <c r="H391" s="6"/>
      <c r="I391" s="6"/>
      <c r="J391" s="6"/>
      <c r="K391" s="6"/>
      <c r="L391" s="6"/>
      <c r="M391" s="6"/>
    </row>
    <row r="392" spans="3:13" x14ac:dyDescent="0.25">
      <c r="C392" s="6"/>
      <c r="D392" s="6"/>
      <c r="E392" s="6"/>
      <c r="F392" s="6"/>
      <c r="G392" s="6"/>
      <c r="H392" s="6"/>
      <c r="I392" s="6"/>
      <c r="J392" s="6"/>
      <c r="K392" s="6"/>
      <c r="L392" s="6"/>
      <c r="M392" s="6"/>
    </row>
    <row r="393" spans="3:13" x14ac:dyDescent="0.25">
      <c r="C393" s="6"/>
      <c r="D393" s="6"/>
      <c r="E393" s="6"/>
      <c r="F393" s="6"/>
      <c r="G393" s="6"/>
      <c r="H393" s="6"/>
      <c r="I393" s="6"/>
      <c r="J393" s="6"/>
      <c r="K393" s="6"/>
      <c r="L393" s="6"/>
      <c r="M393" s="6"/>
    </row>
    <row r="394" spans="3:13" x14ac:dyDescent="0.25">
      <c r="C394" s="6"/>
      <c r="D394" s="6"/>
      <c r="E394" s="6"/>
      <c r="F394" s="6"/>
      <c r="G394" s="6"/>
      <c r="H394" s="6"/>
      <c r="I394" s="6"/>
      <c r="J394" s="6"/>
      <c r="K394" s="6"/>
      <c r="L394" s="6"/>
      <c r="M394" s="6"/>
    </row>
    <row r="395" spans="3:13" x14ac:dyDescent="0.25">
      <c r="C395" s="6"/>
      <c r="D395" s="6"/>
      <c r="E395" s="6"/>
      <c r="F395" s="6"/>
      <c r="G395" s="6"/>
      <c r="H395" s="6"/>
      <c r="I395" s="6"/>
      <c r="J395" s="6"/>
      <c r="K395" s="6"/>
      <c r="L395" s="6"/>
      <c r="M395" s="6"/>
    </row>
    <row r="396" spans="3:13" x14ac:dyDescent="0.25">
      <c r="C396" s="6"/>
      <c r="D396" s="6"/>
      <c r="E396" s="6"/>
      <c r="F396" s="6"/>
      <c r="G396" s="6"/>
      <c r="H396" s="6"/>
      <c r="I396" s="6"/>
      <c r="J396" s="6"/>
      <c r="K396" s="6"/>
      <c r="L396" s="6"/>
      <c r="M396" s="6"/>
    </row>
    <row r="397" spans="3:13" x14ac:dyDescent="0.25">
      <c r="C397" s="6"/>
      <c r="D397" s="6"/>
      <c r="E397" s="6"/>
      <c r="F397" s="6"/>
      <c r="G397" s="6"/>
      <c r="H397" s="6"/>
      <c r="I397" s="6"/>
      <c r="J397" s="6"/>
      <c r="K397" s="6"/>
      <c r="L397" s="6"/>
      <c r="M397" s="6"/>
    </row>
    <row r="398" spans="3:13" x14ac:dyDescent="0.25">
      <c r="C398" s="6"/>
      <c r="D398" s="6"/>
      <c r="E398" s="6"/>
      <c r="F398" s="6"/>
      <c r="G398" s="6"/>
      <c r="H398" s="6"/>
      <c r="I398" s="6"/>
      <c r="J398" s="6"/>
      <c r="K398" s="6"/>
      <c r="L398" s="6"/>
      <c r="M398" s="6"/>
    </row>
    <row r="399" spans="3:13" x14ac:dyDescent="0.25">
      <c r="C399" s="6"/>
      <c r="D399" s="6"/>
      <c r="E399" s="6"/>
      <c r="F399" s="6"/>
      <c r="G399" s="6"/>
      <c r="H399" s="6"/>
      <c r="I399" s="6"/>
      <c r="J399" s="6"/>
      <c r="K399" s="6"/>
      <c r="L399" s="6"/>
      <c r="M399" s="6"/>
    </row>
    <row r="400" spans="3:13" x14ac:dyDescent="0.25">
      <c r="C400" s="6"/>
      <c r="D400" s="6"/>
      <c r="E400" s="6"/>
      <c r="F400" s="6"/>
      <c r="G400" s="6"/>
      <c r="H400" s="6"/>
      <c r="I400" s="6"/>
      <c r="J400" s="6"/>
      <c r="K400" s="6"/>
      <c r="L400" s="6"/>
      <c r="M400" s="6"/>
    </row>
    <row r="401" spans="3:13" x14ac:dyDescent="0.25">
      <c r="C401" s="6"/>
      <c r="D401" s="6"/>
      <c r="E401" s="6"/>
      <c r="F401" s="6"/>
      <c r="G401" s="6"/>
      <c r="H401" s="6"/>
      <c r="I401" s="6"/>
      <c r="J401" s="6"/>
      <c r="K401" s="6"/>
      <c r="L401" s="6"/>
      <c r="M401" s="6"/>
    </row>
    <row r="402" spans="3:13" x14ac:dyDescent="0.25">
      <c r="C402" s="6"/>
      <c r="D402" s="6"/>
      <c r="E402" s="6"/>
      <c r="F402" s="6"/>
      <c r="G402" s="6"/>
      <c r="H402" s="6"/>
      <c r="I402" s="6"/>
      <c r="J402" s="6"/>
      <c r="K402" s="6"/>
      <c r="L402" s="6"/>
      <c r="M402" s="6"/>
    </row>
    <row r="403" spans="3:13" x14ac:dyDescent="0.25">
      <c r="C403" s="6"/>
      <c r="D403" s="6"/>
      <c r="E403" s="6"/>
      <c r="F403" s="6"/>
      <c r="G403" s="6"/>
      <c r="H403" s="6"/>
      <c r="I403" s="6"/>
      <c r="J403" s="6"/>
      <c r="K403" s="6"/>
      <c r="L403" s="6"/>
      <c r="M403" s="6"/>
    </row>
    <row r="404" spans="3:13" x14ac:dyDescent="0.25">
      <c r="C404" s="6"/>
      <c r="D404" s="6"/>
      <c r="E404" s="6"/>
      <c r="F404" s="6"/>
      <c r="G404" s="6"/>
      <c r="H404" s="6"/>
      <c r="I404" s="6"/>
      <c r="J404" s="6"/>
      <c r="K404" s="6"/>
      <c r="L404" s="6"/>
      <c r="M404" s="6"/>
    </row>
    <row r="405" spans="3:13" x14ac:dyDescent="0.25">
      <c r="C405" s="6"/>
      <c r="D405" s="6"/>
      <c r="E405" s="6"/>
      <c r="F405" s="6"/>
      <c r="G405" s="6"/>
      <c r="H405" s="6"/>
      <c r="I405" s="6"/>
      <c r="J405" s="6"/>
      <c r="K405" s="6"/>
      <c r="L405" s="6"/>
      <c r="M405" s="6"/>
    </row>
    <row r="406" spans="3:13" x14ac:dyDescent="0.25">
      <c r="C406" s="6"/>
      <c r="D406" s="6"/>
      <c r="E406" s="6"/>
      <c r="F406" s="6"/>
      <c r="G406" s="6"/>
      <c r="H406" s="6"/>
      <c r="I406" s="6"/>
      <c r="J406" s="6"/>
      <c r="K406" s="6"/>
      <c r="L406" s="6"/>
      <c r="M406" s="6"/>
    </row>
    <row r="407" spans="3:13" x14ac:dyDescent="0.25">
      <c r="C407" s="6"/>
      <c r="D407" s="6"/>
      <c r="E407" s="6"/>
      <c r="F407" s="6"/>
      <c r="G407" s="6"/>
      <c r="H407" s="6"/>
      <c r="I407" s="6"/>
      <c r="J407" s="6"/>
      <c r="K407" s="6"/>
      <c r="L407" s="6"/>
      <c r="M407" s="6"/>
    </row>
    <row r="408" spans="3:13" x14ac:dyDescent="0.25">
      <c r="C408" s="6"/>
      <c r="D408" s="6"/>
      <c r="E408" s="6"/>
      <c r="F408" s="6"/>
      <c r="G408" s="6"/>
      <c r="H408" s="6"/>
      <c r="I408" s="6"/>
      <c r="J408" s="6"/>
      <c r="K408" s="6"/>
      <c r="L408" s="6"/>
      <c r="M408" s="6"/>
    </row>
    <row r="409" spans="3:13" x14ac:dyDescent="0.25">
      <c r="C409" s="6"/>
      <c r="D409" s="6"/>
      <c r="E409" s="6"/>
      <c r="F409" s="6"/>
      <c r="G409" s="6"/>
      <c r="H409" s="6"/>
      <c r="I409" s="6"/>
      <c r="J409" s="6"/>
      <c r="K409" s="6"/>
      <c r="L409" s="6"/>
      <c r="M409" s="6"/>
    </row>
    <row r="410" spans="3:13" x14ac:dyDescent="0.25">
      <c r="C410" s="6"/>
      <c r="D410" s="6"/>
      <c r="E410" s="6"/>
      <c r="F410" s="6"/>
      <c r="G410" s="6"/>
      <c r="H410" s="6"/>
      <c r="I410" s="6"/>
      <c r="J410" s="6"/>
      <c r="K410" s="6"/>
      <c r="L410" s="6"/>
      <c r="M410" s="6"/>
    </row>
    <row r="411" spans="3:13" x14ac:dyDescent="0.25">
      <c r="C411" s="6"/>
      <c r="D411" s="6"/>
      <c r="E411" s="6"/>
      <c r="F411" s="6"/>
      <c r="G411" s="6"/>
      <c r="H411" s="6"/>
      <c r="I411" s="6"/>
      <c r="J411" s="6"/>
      <c r="K411" s="6"/>
      <c r="L411" s="6"/>
      <c r="M411" s="6"/>
    </row>
    <row r="412" spans="3:13" x14ac:dyDescent="0.25">
      <c r="C412" s="6"/>
      <c r="D412" s="6"/>
      <c r="E412" s="6"/>
      <c r="F412" s="6"/>
      <c r="G412" s="6"/>
      <c r="H412" s="6"/>
      <c r="I412" s="6"/>
      <c r="J412" s="6"/>
      <c r="K412" s="6"/>
      <c r="L412" s="6"/>
      <c r="M412" s="6"/>
    </row>
    <row r="413" spans="3:13" x14ac:dyDescent="0.25">
      <c r="C413" s="6"/>
      <c r="D413" s="6"/>
      <c r="E413" s="6"/>
      <c r="F413" s="6"/>
      <c r="G413" s="6"/>
      <c r="H413" s="6"/>
      <c r="I413" s="6"/>
      <c r="J413" s="6"/>
      <c r="K413" s="6"/>
      <c r="L413" s="6"/>
      <c r="M413" s="6"/>
    </row>
    <row r="414" spans="3:13" x14ac:dyDescent="0.25">
      <c r="C414" s="6"/>
      <c r="D414" s="6"/>
      <c r="E414" s="6"/>
      <c r="F414" s="6"/>
      <c r="G414" s="6"/>
      <c r="H414" s="6"/>
      <c r="I414" s="6"/>
      <c r="J414" s="6"/>
      <c r="K414" s="6"/>
      <c r="L414" s="6"/>
      <c r="M414" s="6"/>
    </row>
    <row r="415" spans="3:13" x14ac:dyDescent="0.25">
      <c r="C415" s="6"/>
      <c r="D415" s="6"/>
      <c r="E415" s="6"/>
      <c r="F415" s="6"/>
      <c r="G415" s="6"/>
      <c r="H415" s="6"/>
      <c r="I415" s="6"/>
      <c r="J415" s="6"/>
      <c r="K415" s="6"/>
      <c r="L415" s="6"/>
      <c r="M415" s="6"/>
    </row>
    <row r="416" spans="3:13" x14ac:dyDescent="0.25">
      <c r="C416" s="6"/>
      <c r="D416" s="6"/>
      <c r="E416" s="6"/>
      <c r="F416" s="6"/>
      <c r="G416" s="6"/>
      <c r="H416" s="6"/>
      <c r="I416" s="6"/>
      <c r="J416" s="6"/>
      <c r="K416" s="6"/>
      <c r="L416" s="6"/>
      <c r="M416" s="6"/>
    </row>
    <row r="417" spans="3:13" x14ac:dyDescent="0.25">
      <c r="C417" s="6"/>
      <c r="D417" s="6"/>
      <c r="E417" s="6"/>
      <c r="F417" s="6"/>
      <c r="G417" s="6"/>
      <c r="H417" s="6"/>
      <c r="I417" s="6"/>
      <c r="J417" s="6"/>
      <c r="K417" s="6"/>
      <c r="L417" s="6"/>
      <c r="M417" s="6"/>
    </row>
    <row r="418" spans="3:13" x14ac:dyDescent="0.25">
      <c r="C418" s="6"/>
      <c r="D418" s="6"/>
      <c r="E418" s="6"/>
      <c r="F418" s="6"/>
      <c r="G418" s="6"/>
      <c r="H418" s="6"/>
      <c r="I418" s="6"/>
      <c r="J418" s="6"/>
      <c r="K418" s="6"/>
      <c r="L418" s="6"/>
      <c r="M418" s="6"/>
    </row>
    <row r="419" spans="3:13" x14ac:dyDescent="0.25">
      <c r="C419" s="6"/>
      <c r="D419" s="6"/>
      <c r="E419" s="6"/>
      <c r="F419" s="6"/>
      <c r="G419" s="6"/>
      <c r="H419" s="6"/>
      <c r="I419" s="6"/>
      <c r="J419" s="6"/>
      <c r="K419" s="6"/>
      <c r="L419" s="6"/>
      <c r="M419" s="6"/>
    </row>
    <row r="420" spans="3:13" x14ac:dyDescent="0.25">
      <c r="C420" s="6"/>
      <c r="D420" s="6"/>
      <c r="E420" s="6"/>
      <c r="F420" s="6"/>
      <c r="G420" s="6"/>
      <c r="H420" s="6"/>
      <c r="I420" s="6"/>
      <c r="J420" s="6"/>
      <c r="K420" s="6"/>
      <c r="L420" s="6"/>
      <c r="M420" s="6"/>
    </row>
    <row r="421" spans="3:13" x14ac:dyDescent="0.25">
      <c r="C421" s="6"/>
      <c r="D421" s="6"/>
      <c r="E421" s="6"/>
      <c r="F421" s="6"/>
      <c r="G421" s="6"/>
      <c r="H421" s="6"/>
      <c r="I421" s="6"/>
      <c r="J421" s="6"/>
      <c r="K421" s="6"/>
      <c r="L421" s="6"/>
      <c r="M421" s="6"/>
    </row>
    <row r="422" spans="3:13" x14ac:dyDescent="0.25">
      <c r="C422" s="6"/>
      <c r="D422" s="6"/>
      <c r="E422" s="6"/>
      <c r="F422" s="6"/>
      <c r="G422" s="6"/>
      <c r="H422" s="6"/>
      <c r="I422" s="6"/>
      <c r="J422" s="6"/>
      <c r="K422" s="6"/>
      <c r="L422" s="6"/>
      <c r="M422" s="6"/>
    </row>
    <row r="423" spans="3:13" x14ac:dyDescent="0.25">
      <c r="C423" s="6"/>
      <c r="D423" s="6"/>
      <c r="E423" s="6"/>
      <c r="F423" s="6"/>
      <c r="G423" s="6"/>
      <c r="H423" s="6"/>
      <c r="I423" s="6"/>
      <c r="J423" s="6"/>
      <c r="K423" s="6"/>
      <c r="L423" s="6"/>
      <c r="M423" s="6"/>
    </row>
    <row r="424" spans="3:13" x14ac:dyDescent="0.25">
      <c r="C424" s="6"/>
      <c r="D424" s="6"/>
      <c r="E424" s="6"/>
      <c r="F424" s="6"/>
      <c r="G424" s="6"/>
      <c r="H424" s="6"/>
      <c r="I424" s="6"/>
      <c r="J424" s="6"/>
      <c r="K424" s="6"/>
      <c r="L424" s="6"/>
      <c r="M424" s="6"/>
    </row>
    <row r="425" spans="3:13" x14ac:dyDescent="0.25">
      <c r="C425" s="6"/>
      <c r="D425" s="6"/>
      <c r="E425" s="6"/>
      <c r="F425" s="6"/>
      <c r="G425" s="6"/>
      <c r="H425" s="6"/>
      <c r="I425" s="6"/>
      <c r="J425" s="6"/>
      <c r="K425" s="6"/>
      <c r="L425" s="6"/>
      <c r="M425" s="6"/>
    </row>
    <row r="426" spans="3:13" x14ac:dyDescent="0.25">
      <c r="C426" s="6"/>
      <c r="D426" s="6"/>
      <c r="E426" s="6"/>
      <c r="F426" s="6"/>
      <c r="G426" s="6"/>
      <c r="H426" s="6"/>
      <c r="I426" s="6"/>
      <c r="J426" s="6"/>
      <c r="K426" s="6"/>
      <c r="L426" s="6"/>
      <c r="M426" s="6"/>
    </row>
    <row r="427" spans="3:13" x14ac:dyDescent="0.25">
      <c r="C427" s="6"/>
      <c r="D427" s="6"/>
      <c r="E427" s="6"/>
      <c r="F427" s="6"/>
      <c r="G427" s="6"/>
      <c r="H427" s="6"/>
      <c r="I427" s="6"/>
      <c r="J427" s="6"/>
      <c r="K427" s="6"/>
      <c r="L427" s="6"/>
      <c r="M427" s="6"/>
    </row>
    <row r="428" spans="3:13" x14ac:dyDescent="0.25">
      <c r="C428" s="6"/>
      <c r="D428" s="6"/>
      <c r="E428" s="6"/>
      <c r="F428" s="6"/>
      <c r="G428" s="6"/>
      <c r="H428" s="6"/>
      <c r="I428" s="6"/>
      <c r="J428" s="6"/>
      <c r="K428" s="6"/>
      <c r="L428" s="6"/>
      <c r="M428" s="6"/>
    </row>
    <row r="429" spans="3:13" x14ac:dyDescent="0.25">
      <c r="C429" s="6"/>
      <c r="D429" s="6"/>
      <c r="E429" s="6"/>
      <c r="F429" s="6"/>
      <c r="G429" s="6"/>
      <c r="H429" s="6"/>
      <c r="I429" s="6"/>
      <c r="J429" s="6"/>
      <c r="K429" s="6"/>
      <c r="L429" s="6"/>
      <c r="M429" s="6"/>
    </row>
    <row r="430" spans="3:13" x14ac:dyDescent="0.25">
      <c r="C430" s="6"/>
      <c r="D430" s="6"/>
      <c r="E430" s="6"/>
      <c r="F430" s="6"/>
      <c r="G430" s="6"/>
      <c r="H430" s="6"/>
      <c r="I430" s="6"/>
      <c r="J430" s="6"/>
      <c r="K430" s="6"/>
      <c r="L430" s="6"/>
      <c r="M430" s="6"/>
    </row>
    <row r="431" spans="3:13" x14ac:dyDescent="0.25">
      <c r="C431" s="6"/>
      <c r="D431" s="6"/>
      <c r="E431" s="6"/>
      <c r="F431" s="6"/>
      <c r="G431" s="6"/>
      <c r="H431" s="6"/>
      <c r="I431" s="6"/>
      <c r="J431" s="6"/>
      <c r="K431" s="6"/>
      <c r="L431" s="6"/>
      <c r="M431" s="6"/>
    </row>
    <row r="432" spans="3:13" x14ac:dyDescent="0.25">
      <c r="C432" s="6"/>
      <c r="D432" s="6"/>
      <c r="E432" s="6"/>
      <c r="F432" s="6"/>
      <c r="G432" s="6"/>
      <c r="H432" s="6"/>
      <c r="I432" s="6"/>
      <c r="J432" s="6"/>
      <c r="K432" s="6"/>
      <c r="L432" s="6"/>
      <c r="M432" s="6"/>
    </row>
    <row r="433" spans="3:13" x14ac:dyDescent="0.25">
      <c r="C433" s="6"/>
      <c r="D433" s="6"/>
      <c r="E433" s="6"/>
      <c r="F433" s="6"/>
      <c r="G433" s="6"/>
      <c r="H433" s="6"/>
      <c r="I433" s="6"/>
      <c r="J433" s="6"/>
      <c r="K433" s="6"/>
      <c r="L433" s="6"/>
      <c r="M433" s="6"/>
    </row>
    <row r="434" spans="3:13" x14ac:dyDescent="0.25">
      <c r="C434" s="6"/>
      <c r="D434" s="6"/>
      <c r="E434" s="6"/>
      <c r="F434" s="6"/>
      <c r="G434" s="6"/>
      <c r="H434" s="6"/>
      <c r="I434" s="6"/>
      <c r="J434" s="6"/>
      <c r="K434" s="6"/>
      <c r="L434" s="6"/>
      <c r="M434" s="6"/>
    </row>
    <row r="435" spans="3:13" x14ac:dyDescent="0.25">
      <c r="C435" s="6"/>
      <c r="D435" s="6"/>
      <c r="E435" s="6"/>
      <c r="F435" s="6"/>
      <c r="G435" s="6"/>
      <c r="H435" s="6"/>
      <c r="I435" s="6"/>
      <c r="J435" s="6"/>
      <c r="K435" s="6"/>
      <c r="L435" s="6"/>
      <c r="M435" s="6"/>
    </row>
    <row r="436" spans="3:13" x14ac:dyDescent="0.25">
      <c r="C436" s="6"/>
      <c r="D436" s="6"/>
      <c r="E436" s="6"/>
      <c r="F436" s="6"/>
      <c r="G436" s="6"/>
      <c r="H436" s="6"/>
      <c r="I436" s="6"/>
      <c r="J436" s="6"/>
      <c r="K436" s="6"/>
      <c r="L436" s="6"/>
      <c r="M436" s="6"/>
    </row>
    <row r="437" spans="3:13" x14ac:dyDescent="0.25">
      <c r="C437" s="6"/>
      <c r="D437" s="6"/>
      <c r="E437" s="6"/>
      <c r="F437" s="6"/>
      <c r="G437" s="6"/>
      <c r="H437" s="6"/>
      <c r="I437" s="6"/>
      <c r="J437" s="6"/>
      <c r="K437" s="6"/>
      <c r="L437" s="6"/>
      <c r="M437" s="6"/>
    </row>
    <row r="438" spans="3:13" x14ac:dyDescent="0.25">
      <c r="C438" s="6"/>
      <c r="D438" s="6"/>
      <c r="E438" s="6"/>
      <c r="F438" s="6"/>
      <c r="G438" s="6"/>
      <c r="H438" s="6"/>
      <c r="I438" s="6"/>
      <c r="J438" s="6"/>
      <c r="K438" s="6"/>
      <c r="L438" s="6"/>
      <c r="M438" s="6"/>
    </row>
    <row r="439" spans="3:13" x14ac:dyDescent="0.25">
      <c r="C439" s="6"/>
      <c r="D439" s="6"/>
      <c r="E439" s="6"/>
      <c r="F439" s="6"/>
      <c r="G439" s="6"/>
      <c r="H439" s="6"/>
      <c r="I439" s="6"/>
      <c r="J439" s="6"/>
      <c r="K439" s="6"/>
      <c r="L439" s="6"/>
      <c r="M439" s="6"/>
    </row>
    <row r="440" spans="3:13" x14ac:dyDescent="0.25">
      <c r="C440" s="6"/>
      <c r="D440" s="6"/>
      <c r="E440" s="6"/>
      <c r="F440" s="6"/>
      <c r="G440" s="6"/>
      <c r="H440" s="6"/>
      <c r="I440" s="6"/>
      <c r="J440" s="6"/>
      <c r="K440" s="6"/>
      <c r="L440" s="6"/>
      <c r="M440" s="6"/>
    </row>
    <row r="441" spans="3:13" x14ac:dyDescent="0.25">
      <c r="C441" s="6"/>
      <c r="D441" s="6"/>
      <c r="E441" s="6"/>
      <c r="F441" s="6"/>
      <c r="G441" s="6"/>
      <c r="H441" s="6"/>
      <c r="I441" s="6"/>
      <c r="J441" s="6"/>
      <c r="K441" s="6"/>
      <c r="L441" s="6"/>
      <c r="M441" s="6"/>
    </row>
    <row r="442" spans="3:13" x14ac:dyDescent="0.25">
      <c r="C442" s="6"/>
      <c r="D442" s="6"/>
      <c r="E442" s="6"/>
      <c r="F442" s="6"/>
      <c r="G442" s="6"/>
      <c r="H442" s="6"/>
      <c r="I442" s="6"/>
      <c r="J442" s="6"/>
      <c r="K442" s="6"/>
      <c r="L442" s="6"/>
      <c r="M442" s="6"/>
    </row>
    <row r="443" spans="3:13" x14ac:dyDescent="0.25">
      <c r="C443" s="6"/>
      <c r="D443" s="6"/>
      <c r="E443" s="6"/>
      <c r="F443" s="6"/>
      <c r="G443" s="6"/>
      <c r="H443" s="6"/>
      <c r="I443" s="6"/>
      <c r="J443" s="6"/>
      <c r="K443" s="6"/>
      <c r="L443" s="6"/>
      <c r="M443" s="6"/>
    </row>
    <row r="444" spans="3:13" x14ac:dyDescent="0.25">
      <c r="C444" s="6"/>
      <c r="D444" s="6"/>
      <c r="E444" s="6"/>
      <c r="F444" s="6"/>
      <c r="G444" s="6"/>
      <c r="H444" s="6"/>
      <c r="I444" s="6"/>
      <c r="J444" s="6"/>
      <c r="K444" s="6"/>
      <c r="L444" s="6"/>
      <c r="M444" s="6"/>
    </row>
    <row r="445" spans="3:13" x14ac:dyDescent="0.25">
      <c r="C445" s="6"/>
      <c r="D445" s="6"/>
      <c r="E445" s="6"/>
      <c r="F445" s="6"/>
      <c r="G445" s="6"/>
      <c r="H445" s="6"/>
      <c r="I445" s="6"/>
      <c r="J445" s="6"/>
      <c r="K445" s="6"/>
      <c r="L445" s="6"/>
      <c r="M445" s="6"/>
    </row>
    <row r="446" spans="3:13" x14ac:dyDescent="0.25">
      <c r="C446" s="6"/>
      <c r="D446" s="6"/>
      <c r="E446" s="6"/>
      <c r="F446" s="6"/>
      <c r="G446" s="6"/>
      <c r="H446" s="6"/>
      <c r="I446" s="6"/>
      <c r="J446" s="6"/>
      <c r="K446" s="6"/>
      <c r="L446" s="6"/>
      <c r="M446" s="6"/>
    </row>
    <row r="447" spans="3:13" x14ac:dyDescent="0.25">
      <c r="C447" s="6"/>
      <c r="D447" s="6"/>
      <c r="E447" s="6"/>
      <c r="F447" s="6"/>
      <c r="G447" s="6"/>
      <c r="H447" s="6"/>
      <c r="I447" s="6"/>
      <c r="J447" s="6"/>
      <c r="K447" s="6"/>
      <c r="L447" s="6"/>
      <c r="M447" s="6"/>
    </row>
    <row r="448" spans="3:13" x14ac:dyDescent="0.25">
      <c r="C448" s="6"/>
      <c r="D448" s="6"/>
      <c r="E448" s="6"/>
      <c r="F448" s="6"/>
      <c r="G448" s="6"/>
      <c r="H448" s="6"/>
      <c r="I448" s="6"/>
      <c r="J448" s="6"/>
      <c r="K448" s="6"/>
      <c r="L448" s="6"/>
      <c r="M448" s="6"/>
    </row>
    <row r="449" spans="3:13" x14ac:dyDescent="0.25">
      <c r="C449" s="6"/>
      <c r="D449" s="6"/>
      <c r="E449" s="6"/>
      <c r="F449" s="6"/>
      <c r="G449" s="6"/>
      <c r="H449" s="6"/>
      <c r="I449" s="6"/>
      <c r="J449" s="6"/>
      <c r="K449" s="6"/>
      <c r="L449" s="6"/>
      <c r="M449" s="6"/>
    </row>
    <row r="450" spans="3:13" x14ac:dyDescent="0.25">
      <c r="C450" s="6"/>
      <c r="D450" s="6"/>
      <c r="E450" s="6"/>
      <c r="F450" s="6"/>
      <c r="G450" s="6"/>
      <c r="H450" s="6"/>
      <c r="I450" s="6"/>
      <c r="J450" s="6"/>
      <c r="K450" s="6"/>
      <c r="L450" s="6"/>
      <c r="M450" s="6"/>
    </row>
    <row r="451" spans="3:13" x14ac:dyDescent="0.25">
      <c r="C451" s="6"/>
      <c r="D451" s="6"/>
      <c r="E451" s="6"/>
      <c r="F451" s="6"/>
      <c r="G451" s="6"/>
      <c r="H451" s="6"/>
      <c r="I451" s="6"/>
      <c r="J451" s="6"/>
      <c r="K451" s="6"/>
      <c r="L451" s="6"/>
      <c r="M451" s="6"/>
    </row>
    <row r="452" spans="3:13" x14ac:dyDescent="0.25">
      <c r="C452" s="6"/>
      <c r="D452" s="6"/>
      <c r="E452" s="6"/>
      <c r="F452" s="6"/>
      <c r="G452" s="6"/>
      <c r="H452" s="6"/>
      <c r="I452" s="6"/>
      <c r="J452" s="6"/>
      <c r="K452" s="6"/>
      <c r="L452" s="6"/>
      <c r="M452" s="6"/>
    </row>
    <row r="453" spans="3:13" x14ac:dyDescent="0.25">
      <c r="C453" s="6"/>
      <c r="D453" s="6"/>
      <c r="E453" s="6"/>
      <c r="F453" s="6"/>
      <c r="G453" s="6"/>
      <c r="H453" s="6"/>
      <c r="I453" s="6"/>
      <c r="J453" s="6"/>
      <c r="K453" s="6"/>
      <c r="L453" s="6"/>
      <c r="M453" s="6"/>
    </row>
    <row r="454" spans="3:13" x14ac:dyDescent="0.25">
      <c r="C454" s="6"/>
      <c r="D454" s="6"/>
      <c r="E454" s="6"/>
      <c r="F454" s="6"/>
      <c r="G454" s="6"/>
      <c r="H454" s="6"/>
      <c r="I454" s="6"/>
      <c r="J454" s="6"/>
      <c r="K454" s="6"/>
      <c r="L454" s="6"/>
      <c r="M454" s="6"/>
    </row>
    <row r="455" spans="3:13" x14ac:dyDescent="0.25">
      <c r="C455" s="6"/>
      <c r="D455" s="6"/>
      <c r="E455" s="6"/>
      <c r="F455" s="6"/>
      <c r="G455" s="6"/>
      <c r="H455" s="6"/>
      <c r="I455" s="6"/>
      <c r="J455" s="6"/>
      <c r="K455" s="6"/>
      <c r="L455" s="6"/>
      <c r="M455" s="6"/>
    </row>
    <row r="456" spans="3:13" x14ac:dyDescent="0.25">
      <c r="C456" s="6"/>
      <c r="D456" s="6"/>
      <c r="E456" s="6"/>
      <c r="F456" s="6"/>
      <c r="G456" s="6"/>
      <c r="H456" s="6"/>
      <c r="I456" s="6"/>
      <c r="J456" s="6"/>
      <c r="K456" s="6"/>
      <c r="L456" s="6"/>
      <c r="M456" s="6"/>
    </row>
    <row r="457" spans="3:13" x14ac:dyDescent="0.25">
      <c r="C457" s="6"/>
      <c r="D457" s="6"/>
      <c r="E457" s="6"/>
      <c r="F457" s="6"/>
      <c r="G457" s="6"/>
      <c r="H457" s="6"/>
      <c r="I457" s="6"/>
      <c r="J457" s="6"/>
      <c r="K457" s="6"/>
      <c r="L457" s="6"/>
      <c r="M457" s="6"/>
    </row>
    <row r="458" spans="3:13" x14ac:dyDescent="0.25">
      <c r="C458" s="6"/>
      <c r="D458" s="6"/>
      <c r="E458" s="6"/>
      <c r="F458" s="6"/>
      <c r="G458" s="6"/>
      <c r="H458" s="6"/>
      <c r="I458" s="6"/>
      <c r="J458" s="6"/>
      <c r="K458" s="6"/>
      <c r="L458" s="6"/>
      <c r="M458" s="6"/>
    </row>
    <row r="459" spans="3:13" x14ac:dyDescent="0.25">
      <c r="C459" s="6"/>
      <c r="D459" s="6"/>
      <c r="E459" s="6"/>
      <c r="F459" s="6"/>
      <c r="G459" s="6"/>
      <c r="H459" s="6"/>
      <c r="I459" s="6"/>
      <c r="J459" s="6"/>
      <c r="K459" s="6"/>
      <c r="L459" s="6"/>
      <c r="M459" s="6"/>
    </row>
    <row r="460" spans="3:13" x14ac:dyDescent="0.25">
      <c r="C460" s="6"/>
      <c r="D460" s="6"/>
      <c r="E460" s="6"/>
      <c r="F460" s="6"/>
      <c r="G460" s="6"/>
      <c r="H460" s="6"/>
      <c r="I460" s="6"/>
      <c r="J460" s="6"/>
      <c r="K460" s="6"/>
      <c r="L460" s="6"/>
      <c r="M460" s="6"/>
    </row>
    <row r="461" spans="3:13" x14ac:dyDescent="0.25">
      <c r="C461" s="6"/>
      <c r="D461" s="6"/>
      <c r="E461" s="6"/>
      <c r="F461" s="6"/>
      <c r="G461" s="6"/>
      <c r="H461" s="6"/>
      <c r="I461" s="6"/>
      <c r="J461" s="6"/>
      <c r="K461" s="6"/>
      <c r="L461" s="6"/>
      <c r="M461" s="6"/>
    </row>
    <row r="462" spans="3:13" x14ac:dyDescent="0.25">
      <c r="C462" s="6"/>
      <c r="D462" s="6"/>
      <c r="E462" s="6"/>
      <c r="F462" s="6"/>
      <c r="G462" s="6"/>
      <c r="H462" s="6"/>
      <c r="I462" s="6"/>
      <c r="J462" s="6"/>
      <c r="K462" s="6"/>
      <c r="L462" s="6"/>
      <c r="M462" s="6"/>
    </row>
    <row r="463" spans="3:13" x14ac:dyDescent="0.25">
      <c r="C463" s="6"/>
      <c r="D463" s="6"/>
      <c r="E463" s="6"/>
      <c r="F463" s="6"/>
      <c r="G463" s="6"/>
      <c r="H463" s="6"/>
      <c r="I463" s="6"/>
      <c r="J463" s="6"/>
      <c r="K463" s="6"/>
      <c r="L463" s="6"/>
      <c r="M463" s="6"/>
    </row>
    <row r="464" spans="3:13" x14ac:dyDescent="0.25">
      <c r="C464" s="6"/>
      <c r="D464" s="6"/>
      <c r="E464" s="6"/>
      <c r="F464" s="6"/>
      <c r="G464" s="6"/>
      <c r="H464" s="6"/>
      <c r="I464" s="6"/>
      <c r="J464" s="6"/>
      <c r="K464" s="6"/>
      <c r="L464" s="6"/>
      <c r="M464" s="6"/>
    </row>
    <row r="465" spans="3:13" x14ac:dyDescent="0.25">
      <c r="C465" s="6"/>
      <c r="D465" s="6"/>
      <c r="E465" s="6"/>
      <c r="F465" s="6"/>
      <c r="G465" s="6"/>
      <c r="H465" s="6"/>
      <c r="I465" s="6"/>
      <c r="J465" s="6"/>
      <c r="K465" s="6"/>
      <c r="L465" s="6"/>
      <c r="M465" s="6"/>
    </row>
    <row r="466" spans="3:13" x14ac:dyDescent="0.25">
      <c r="C466" s="6"/>
      <c r="D466" s="6"/>
      <c r="E466" s="6"/>
      <c r="F466" s="6"/>
      <c r="G466" s="6"/>
      <c r="H466" s="6"/>
      <c r="I466" s="6"/>
      <c r="J466" s="6"/>
      <c r="K466" s="6"/>
      <c r="L466" s="6"/>
      <c r="M466" s="6"/>
    </row>
  </sheetData>
  <sortState ref="L236:L415">
    <sortCondition descending="1" ref="L236"/>
  </sortState>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250"/>
  <sheetViews>
    <sheetView zoomScaleNormal="100" workbookViewId="0">
      <selection activeCell="AG101" sqref="AG101"/>
    </sheetView>
  </sheetViews>
  <sheetFormatPr defaultColWidth="9.140625" defaultRowHeight="15" x14ac:dyDescent="0.25"/>
  <cols>
    <col min="1" max="1" width="3.42578125" style="1" customWidth="1"/>
    <col min="2" max="2" width="13.140625" style="1" customWidth="1"/>
    <col min="3" max="13" width="11.140625" style="3" customWidth="1"/>
    <col min="14" max="14" width="9.140625" style="1"/>
    <col min="15" max="15" width="20.42578125" style="1" customWidth="1"/>
    <col min="16" max="26" width="11.140625" style="15" customWidth="1"/>
    <col min="27" max="16384" width="9.140625" style="1"/>
  </cols>
  <sheetData>
    <row r="2" spans="2:28" ht="30" x14ac:dyDescent="0.25">
      <c r="B2" s="34" t="s">
        <v>27</v>
      </c>
      <c r="C2" s="20" t="s">
        <v>10</v>
      </c>
      <c r="D2" s="20" t="s">
        <v>8</v>
      </c>
      <c r="E2" s="20" t="s">
        <v>7</v>
      </c>
      <c r="F2" s="20" t="s">
        <v>6</v>
      </c>
      <c r="G2" s="20" t="s">
        <v>4</v>
      </c>
      <c r="H2" s="20" t="s">
        <v>9</v>
      </c>
      <c r="I2" s="20" t="s">
        <v>5</v>
      </c>
      <c r="J2" s="20" t="s">
        <v>2</v>
      </c>
      <c r="K2" s="20" t="s">
        <v>3</v>
      </c>
      <c r="L2" s="20" t="s">
        <v>0</v>
      </c>
      <c r="M2" s="21" t="s">
        <v>17</v>
      </c>
      <c r="O2" s="7"/>
    </row>
    <row r="3" spans="2:28" ht="30" x14ac:dyDescent="0.25">
      <c r="B3" s="9">
        <v>1</v>
      </c>
      <c r="C3" s="13">
        <v>1938</v>
      </c>
      <c r="D3" s="13">
        <v>2676</v>
      </c>
      <c r="E3" s="13">
        <v>3594</v>
      </c>
      <c r="F3" s="13">
        <v>4441</v>
      </c>
      <c r="G3" s="13">
        <v>2681</v>
      </c>
      <c r="H3" s="13">
        <v>3055</v>
      </c>
      <c r="I3" s="13">
        <v>6201</v>
      </c>
      <c r="J3" s="13">
        <v>2374</v>
      </c>
      <c r="K3" s="13">
        <v>2561</v>
      </c>
      <c r="L3" s="13">
        <v>1509</v>
      </c>
      <c r="M3" s="23">
        <v>2932.6</v>
      </c>
      <c r="O3" s="32"/>
      <c r="P3" s="20" t="s">
        <v>10</v>
      </c>
      <c r="Q3" s="20" t="s">
        <v>11</v>
      </c>
      <c r="R3" s="20" t="s">
        <v>12</v>
      </c>
      <c r="S3" s="20" t="s">
        <v>13</v>
      </c>
      <c r="T3" s="20" t="s">
        <v>4</v>
      </c>
      <c r="U3" s="20" t="s">
        <v>14</v>
      </c>
      <c r="V3" s="20" t="s">
        <v>5</v>
      </c>
      <c r="W3" s="20" t="s">
        <v>15</v>
      </c>
      <c r="X3" s="20" t="s">
        <v>16</v>
      </c>
      <c r="Y3" s="20" t="s">
        <v>0</v>
      </c>
      <c r="Z3" s="21" t="s">
        <v>17</v>
      </c>
    </row>
    <row r="4" spans="2:28" x14ac:dyDescent="0.25">
      <c r="B4" s="9">
        <f>B3+1</f>
        <v>2</v>
      </c>
      <c r="C4" s="13">
        <v>1915</v>
      </c>
      <c r="D4" s="13">
        <v>2570</v>
      </c>
      <c r="E4" s="13">
        <v>3598</v>
      </c>
      <c r="F4" s="13">
        <v>4640</v>
      </c>
      <c r="G4" s="13">
        <v>2677</v>
      </c>
      <c r="H4" s="13">
        <v>3133</v>
      </c>
      <c r="I4" s="13">
        <v>6235</v>
      </c>
      <c r="J4" s="13">
        <v>2411</v>
      </c>
      <c r="K4" s="13">
        <v>2571</v>
      </c>
      <c r="L4" s="13">
        <v>1502</v>
      </c>
      <c r="M4" s="23">
        <v>2978.4</v>
      </c>
      <c r="O4" s="22" t="s">
        <v>19</v>
      </c>
      <c r="P4" s="38">
        <f>_xlfn.PERCENTILE.EXC(C3:C232, 0.25)</f>
        <v>1825.652350375</v>
      </c>
      <c r="Q4" s="38">
        <f t="shared" ref="Q4:Z4" si="0">_xlfn.PERCENTILE.EXC(D3:D232, 0.25)</f>
        <v>2268.3205564999998</v>
      </c>
      <c r="R4" s="38">
        <f t="shared" si="0"/>
        <v>3587</v>
      </c>
      <c r="S4" s="38">
        <f t="shared" si="0"/>
        <v>4029.6361740000002</v>
      </c>
      <c r="T4" s="38">
        <f t="shared" si="0"/>
        <v>1934.3063755000001</v>
      </c>
      <c r="U4" s="38">
        <f t="shared" si="0"/>
        <v>2053.3033315000002</v>
      </c>
      <c r="V4" s="38">
        <f t="shared" si="0"/>
        <v>4752.5424146250007</v>
      </c>
      <c r="W4" s="38">
        <f t="shared" si="0"/>
        <v>2402.5388157500001</v>
      </c>
      <c r="X4" s="38">
        <f t="shared" si="0"/>
        <v>2493.6291781250002</v>
      </c>
      <c r="Y4" s="38">
        <f t="shared" si="0"/>
        <v>1319.6467514999999</v>
      </c>
      <c r="Z4" s="38">
        <f t="shared" si="0"/>
        <v>2600.4684253416699</v>
      </c>
    </row>
    <row r="5" spans="2:28" x14ac:dyDescent="0.25">
      <c r="B5" s="9">
        <f t="shared" ref="B5:B68" si="1">B4+1</f>
        <v>3</v>
      </c>
      <c r="C5" s="13">
        <v>1887</v>
      </c>
      <c r="D5" s="13">
        <v>2576</v>
      </c>
      <c r="E5" s="13">
        <v>3587</v>
      </c>
      <c r="F5" s="13">
        <v>4663</v>
      </c>
      <c r="G5" s="13">
        <v>2665</v>
      </c>
      <c r="H5" s="13">
        <v>3133</v>
      </c>
      <c r="I5" s="13">
        <v>6252</v>
      </c>
      <c r="J5" s="13">
        <v>2418</v>
      </c>
      <c r="K5" s="13">
        <v>2581</v>
      </c>
      <c r="L5" s="13">
        <v>1500</v>
      </c>
      <c r="M5" s="23">
        <v>2990.9333333333302</v>
      </c>
      <c r="O5" s="22" t="s">
        <v>21</v>
      </c>
      <c r="P5" s="38">
        <f t="shared" ref="P5:Z5" si="2">AVERAGE(C3:C232)</f>
        <v>2204.9538820245098</v>
      </c>
      <c r="Q5" s="38">
        <f t="shared" si="2"/>
        <v>2585.5056071960089</v>
      </c>
      <c r="R5" s="38">
        <f t="shared" si="2"/>
        <v>4610.0660481457062</v>
      </c>
      <c r="S5" s="38">
        <f t="shared" si="2"/>
        <v>5092.9994444294452</v>
      </c>
      <c r="T5" s="38">
        <f t="shared" si="2"/>
        <v>2168.1060712167478</v>
      </c>
      <c r="U5" s="38">
        <f t="shared" si="2"/>
        <v>2413.4360298609872</v>
      </c>
      <c r="V5" s="38">
        <f t="shared" si="2"/>
        <v>5842.3901879349714</v>
      </c>
      <c r="W5" s="38">
        <f t="shared" si="2"/>
        <v>2725.0112378374424</v>
      </c>
      <c r="X5" s="38">
        <f t="shared" si="2"/>
        <v>2882.9691860332368</v>
      </c>
      <c r="Y5" s="38">
        <f t="shared" si="2"/>
        <v>1481.6325270765028</v>
      </c>
      <c r="Z5" s="38">
        <f t="shared" si="2"/>
        <v>2823.73738835011</v>
      </c>
    </row>
    <row r="6" spans="2:28" x14ac:dyDescent="0.25">
      <c r="B6" s="9">
        <f t="shared" si="1"/>
        <v>4</v>
      </c>
      <c r="C6" s="13">
        <v>1880</v>
      </c>
      <c r="D6" s="13">
        <v>2565</v>
      </c>
      <c r="E6" s="13">
        <v>3599</v>
      </c>
      <c r="F6" s="13">
        <v>4682</v>
      </c>
      <c r="G6" s="13">
        <v>2672</v>
      </c>
      <c r="H6" s="13">
        <v>3125</v>
      </c>
      <c r="I6" s="13">
        <v>6280</v>
      </c>
      <c r="J6" s="13">
        <v>2438</v>
      </c>
      <c r="K6" s="13">
        <v>2582</v>
      </c>
      <c r="L6" s="13">
        <v>1507</v>
      </c>
      <c r="M6" s="23">
        <v>3006.4666666666699</v>
      </c>
      <c r="O6" s="22" t="s">
        <v>22</v>
      </c>
      <c r="P6" s="38">
        <f>P9</f>
        <v>2070.0920699999997</v>
      </c>
      <c r="Q6" s="38">
        <f t="shared" ref="Q6:Z6" si="3">Q9</f>
        <v>2559.1046745000003</v>
      </c>
      <c r="R6" s="38">
        <f t="shared" si="3"/>
        <v>4337.4957249999998</v>
      </c>
      <c r="S6" s="38">
        <f t="shared" si="3"/>
        <v>4610.5</v>
      </c>
      <c r="T6" s="38">
        <f t="shared" si="3"/>
        <v>2098.236633</v>
      </c>
      <c r="U6" s="38">
        <f t="shared" si="3"/>
        <v>2342.3573820000001</v>
      </c>
      <c r="V6" s="38">
        <f t="shared" si="3"/>
        <v>5562.8940755000003</v>
      </c>
      <c r="W6" s="38">
        <f t="shared" si="3"/>
        <v>2535.77756</v>
      </c>
      <c r="X6" s="38">
        <f t="shared" si="3"/>
        <v>2729.817125</v>
      </c>
      <c r="Y6" s="38">
        <f t="shared" si="3"/>
        <v>1462.9757139999999</v>
      </c>
      <c r="Z6" s="38">
        <f t="shared" si="3"/>
        <v>2777.6702515000002</v>
      </c>
    </row>
    <row r="7" spans="2:28" x14ac:dyDescent="0.25">
      <c r="B7" s="9">
        <f t="shared" si="1"/>
        <v>5</v>
      </c>
      <c r="C7" s="13">
        <v>1872</v>
      </c>
      <c r="D7" s="13">
        <v>2561</v>
      </c>
      <c r="E7" s="13">
        <v>3455</v>
      </c>
      <c r="F7" s="13">
        <v>4693</v>
      </c>
      <c r="G7" s="13">
        <v>2674</v>
      </c>
      <c r="H7" s="13">
        <v>3126</v>
      </c>
      <c r="I7" s="13">
        <v>6368</v>
      </c>
      <c r="J7" s="13">
        <v>2943</v>
      </c>
      <c r="K7" s="13">
        <v>2568</v>
      </c>
      <c r="L7" s="13">
        <v>1487</v>
      </c>
      <c r="M7" s="23">
        <v>3158.0666666666698</v>
      </c>
      <c r="O7" s="22" t="s">
        <v>20</v>
      </c>
      <c r="P7" s="39">
        <f>_xlfn.PERCENTILE.EXC(C3:C232, 0.75)</f>
        <v>2462.125</v>
      </c>
      <c r="Q7" s="39">
        <f t="shared" ref="Q7:Z7" si="4">_xlfn.PERCENTILE.EXC(D3:D232, 0.75)</f>
        <v>2691.6551186249999</v>
      </c>
      <c r="R7" s="39">
        <f t="shared" si="4"/>
        <v>5158.1192397499999</v>
      </c>
      <c r="S7" s="39">
        <f t="shared" si="4"/>
        <v>5534.6709740000006</v>
      </c>
      <c r="T7" s="39">
        <f t="shared" si="4"/>
        <v>2388.6840115</v>
      </c>
      <c r="U7" s="39">
        <f t="shared" si="4"/>
        <v>2755.7002675000003</v>
      </c>
      <c r="V7" s="39">
        <f t="shared" si="4"/>
        <v>6809.375</v>
      </c>
      <c r="W7" s="39">
        <f t="shared" si="4"/>
        <v>2821.6419179999998</v>
      </c>
      <c r="X7" s="39">
        <f t="shared" si="4"/>
        <v>3279.7565422500002</v>
      </c>
      <c r="Y7" s="39">
        <f t="shared" si="4"/>
        <v>1541.5301535000001</v>
      </c>
      <c r="Z7" s="39">
        <f t="shared" si="4"/>
        <v>3029.2501471583337</v>
      </c>
    </row>
    <row r="8" spans="2:28" x14ac:dyDescent="0.25">
      <c r="B8" s="9">
        <f t="shared" si="1"/>
        <v>6</v>
      </c>
      <c r="C8" s="13">
        <v>2533</v>
      </c>
      <c r="D8" s="13">
        <v>2562</v>
      </c>
      <c r="E8" s="13">
        <v>3438</v>
      </c>
      <c r="F8" s="13">
        <v>4605</v>
      </c>
      <c r="G8" s="13">
        <v>2683</v>
      </c>
      <c r="H8" s="13">
        <v>3092</v>
      </c>
      <c r="I8" s="13">
        <v>6344</v>
      </c>
      <c r="J8" s="13">
        <v>2271</v>
      </c>
      <c r="K8" s="13">
        <v>2592</v>
      </c>
      <c r="L8" s="13">
        <v>1519</v>
      </c>
      <c r="M8" s="23">
        <v>2859.7333333333299</v>
      </c>
      <c r="O8" s="22" t="s">
        <v>18</v>
      </c>
      <c r="P8" s="40">
        <f>STDEV(C3:C152)</f>
        <v>550.49301673451157</v>
      </c>
      <c r="Q8" s="38">
        <f>STDEV(D3:D212)</f>
        <v>397.90986483045708</v>
      </c>
      <c r="R8" s="38">
        <f>STDEV(E3:E162)</f>
        <v>1345.0995761693823</v>
      </c>
      <c r="S8" s="38">
        <f>STDEV(F3:F162)</f>
        <v>1495.1219571538054</v>
      </c>
      <c r="T8" s="38">
        <f>STDEV(G3:G202)</f>
        <v>284.80026572183397</v>
      </c>
      <c r="U8" s="38">
        <f>STDEV(H3:H222)</f>
        <v>430.69570617116636</v>
      </c>
      <c r="V8" s="38">
        <f>STDEV(I3:I172)</f>
        <v>1184.8292480251584</v>
      </c>
      <c r="W8" s="38">
        <f>STDEV(J3:J232)</f>
        <v>554.90537346778126</v>
      </c>
      <c r="X8" s="38">
        <f>STDEV(K3:K172)</f>
        <v>441.82742203158318</v>
      </c>
      <c r="Y8" s="38">
        <f>STDEV(L3:L182)</f>
        <v>260.75105861910953</v>
      </c>
      <c r="Z8" s="38">
        <f>STDEV(M3:M172)</f>
        <v>377.45922904842814</v>
      </c>
      <c r="AA8" s="2">
        <f>MIN(P8:Z8)</f>
        <v>260.75105861910953</v>
      </c>
      <c r="AB8" s="2">
        <f>MAX(P8:Z8)</f>
        <v>1495.1219571538054</v>
      </c>
    </row>
    <row r="9" spans="2:28" x14ac:dyDescent="0.25">
      <c r="B9" s="9">
        <f t="shared" si="1"/>
        <v>7</v>
      </c>
      <c r="C9" s="13">
        <v>2547</v>
      </c>
      <c r="D9" s="13">
        <v>2572</v>
      </c>
      <c r="E9" s="13">
        <v>3484</v>
      </c>
      <c r="F9" s="13">
        <v>4616</v>
      </c>
      <c r="G9" s="13">
        <v>2661</v>
      </c>
      <c r="H9" s="13">
        <v>3125</v>
      </c>
      <c r="I9" s="13">
        <v>6349</v>
      </c>
      <c r="J9" s="13">
        <v>2273</v>
      </c>
      <c r="K9" s="13">
        <v>2596</v>
      </c>
      <c r="L9" s="13">
        <v>1504</v>
      </c>
      <c r="M9" s="23">
        <v>2852.3333333333298</v>
      </c>
      <c r="O9" s="24" t="s">
        <v>25</v>
      </c>
      <c r="P9" s="38">
        <f>_xlfn.PERCENTILE.EXC(C3:C232, 0.5)</f>
        <v>2070.0920699999997</v>
      </c>
      <c r="Q9" s="38">
        <f t="shared" ref="Q9:Z9" si="5">_xlfn.PERCENTILE.EXC(D3:D232, 0.5)</f>
        <v>2559.1046745000003</v>
      </c>
      <c r="R9" s="38">
        <f t="shared" si="5"/>
        <v>4337.4957249999998</v>
      </c>
      <c r="S9" s="38">
        <f t="shared" si="5"/>
        <v>4610.5</v>
      </c>
      <c r="T9" s="38">
        <f t="shared" si="5"/>
        <v>2098.236633</v>
      </c>
      <c r="U9" s="38">
        <f t="shared" si="5"/>
        <v>2342.3573820000001</v>
      </c>
      <c r="V9" s="38">
        <f t="shared" si="5"/>
        <v>5562.8940755000003</v>
      </c>
      <c r="W9" s="38">
        <f t="shared" si="5"/>
        <v>2535.77756</v>
      </c>
      <c r="X9" s="38">
        <f t="shared" si="5"/>
        <v>2729.817125</v>
      </c>
      <c r="Y9" s="38">
        <f t="shared" si="5"/>
        <v>1462.9757139999999</v>
      </c>
      <c r="Z9" s="38">
        <f t="shared" si="5"/>
        <v>2777.6702515000002</v>
      </c>
    </row>
    <row r="10" spans="2:28" x14ac:dyDescent="0.25">
      <c r="B10" s="9">
        <f t="shared" si="1"/>
        <v>8</v>
      </c>
      <c r="C10" s="13">
        <v>2546</v>
      </c>
      <c r="D10" s="13">
        <v>2198</v>
      </c>
      <c r="E10" s="13">
        <v>3491</v>
      </c>
      <c r="F10" s="13">
        <v>4643</v>
      </c>
      <c r="G10" s="13">
        <v>2668</v>
      </c>
      <c r="H10" s="13">
        <v>3115</v>
      </c>
      <c r="I10" s="13">
        <v>6401</v>
      </c>
      <c r="J10" s="13">
        <v>2264</v>
      </c>
      <c r="K10" s="13">
        <v>2595</v>
      </c>
      <c r="L10" s="13">
        <v>1496</v>
      </c>
      <c r="M10" s="23">
        <v>2905.5333333333301</v>
      </c>
      <c r="O10" s="8"/>
      <c r="P10" s="36">
        <f>P8/P6</f>
        <v>0.26592682746449614</v>
      </c>
      <c r="Q10" s="36">
        <f t="shared" ref="Q10:Z10" si="6">Q8/Q6</f>
        <v>0.1554879207542384</v>
      </c>
      <c r="R10" s="36">
        <f t="shared" si="6"/>
        <v>0.31010971801462289</v>
      </c>
      <c r="S10" s="36">
        <f t="shared" si="6"/>
        <v>0.32428629371083512</v>
      </c>
      <c r="T10" s="36">
        <f t="shared" si="6"/>
        <v>0.13573314908463613</v>
      </c>
      <c r="U10" s="36">
        <f t="shared" si="6"/>
        <v>0.18387275549020654</v>
      </c>
      <c r="V10" s="36">
        <f t="shared" si="6"/>
        <v>0.21298792174443198</v>
      </c>
      <c r="W10" s="36">
        <f t="shared" si="6"/>
        <v>0.21883046140205659</v>
      </c>
      <c r="X10" s="36">
        <f t="shared" si="6"/>
        <v>0.1618523885667188</v>
      </c>
      <c r="Y10" s="36">
        <f t="shared" si="6"/>
        <v>0.1782333473644454</v>
      </c>
      <c r="Z10" s="36">
        <f t="shared" si="6"/>
        <v>0.13589058270850984</v>
      </c>
      <c r="AA10" s="37">
        <f>AVERAGE(P10:Z10)</f>
        <v>0.20756466966410889</v>
      </c>
    </row>
    <row r="11" spans="2:28" x14ac:dyDescent="0.25">
      <c r="B11" s="9">
        <f t="shared" si="1"/>
        <v>9</v>
      </c>
      <c r="C11" s="13">
        <v>2478</v>
      </c>
      <c r="D11" s="13">
        <v>2205</v>
      </c>
      <c r="E11" s="13">
        <v>3553</v>
      </c>
      <c r="F11" s="13">
        <v>3721</v>
      </c>
      <c r="G11" s="13">
        <v>2520</v>
      </c>
      <c r="H11" s="13">
        <v>2241</v>
      </c>
      <c r="I11" s="13">
        <v>6781</v>
      </c>
      <c r="J11" s="13">
        <v>2342</v>
      </c>
      <c r="K11" s="13">
        <v>2602</v>
      </c>
      <c r="L11" s="13">
        <v>1500</v>
      </c>
      <c r="M11" s="23">
        <v>2888.4</v>
      </c>
      <c r="O11" s="8"/>
      <c r="P11" s="35"/>
      <c r="Q11" s="35"/>
      <c r="R11" s="35"/>
      <c r="S11" s="35"/>
      <c r="T11" s="35"/>
      <c r="U11" s="35"/>
      <c r="V11" s="35"/>
      <c r="W11" s="35"/>
      <c r="X11" s="35"/>
      <c r="Y11" s="35"/>
      <c r="Z11" s="35"/>
    </row>
    <row r="12" spans="2:28" x14ac:dyDescent="0.25">
      <c r="B12" s="9">
        <f t="shared" si="1"/>
        <v>10</v>
      </c>
      <c r="C12" s="13">
        <v>2623</v>
      </c>
      <c r="D12" s="13">
        <v>2205</v>
      </c>
      <c r="E12" s="13">
        <v>3537</v>
      </c>
      <c r="F12" s="13">
        <v>3723</v>
      </c>
      <c r="G12" s="13">
        <v>2506</v>
      </c>
      <c r="H12" s="13">
        <v>2242</v>
      </c>
      <c r="I12" s="13">
        <v>6819</v>
      </c>
      <c r="J12" s="13">
        <v>2333</v>
      </c>
      <c r="K12" s="13">
        <v>2619</v>
      </c>
      <c r="L12" s="13">
        <v>1538</v>
      </c>
      <c r="M12" s="23">
        <v>2885.7333333333299</v>
      </c>
      <c r="O12" s="8"/>
      <c r="P12" s="35"/>
      <c r="Q12" s="35"/>
      <c r="R12" s="35"/>
      <c r="S12" s="35"/>
      <c r="T12" s="35"/>
      <c r="U12" s="35"/>
      <c r="V12" s="35"/>
      <c r="W12" s="35"/>
      <c r="X12" s="35"/>
      <c r="Y12" s="35"/>
      <c r="Z12" s="35"/>
    </row>
    <row r="13" spans="2:28" x14ac:dyDescent="0.25">
      <c r="B13" s="9">
        <f t="shared" si="1"/>
        <v>11</v>
      </c>
      <c r="C13" s="13">
        <v>2635</v>
      </c>
      <c r="D13" s="13">
        <v>2206</v>
      </c>
      <c r="E13" s="13">
        <v>3466</v>
      </c>
      <c r="F13" s="13">
        <v>3714</v>
      </c>
      <c r="G13" s="13">
        <v>1980</v>
      </c>
      <c r="H13" s="13">
        <v>2239</v>
      </c>
      <c r="I13" s="13">
        <v>6808</v>
      </c>
      <c r="J13" s="13">
        <v>2328</v>
      </c>
      <c r="K13" s="13">
        <v>3318</v>
      </c>
      <c r="L13" s="13">
        <v>1527</v>
      </c>
      <c r="M13" s="23">
        <v>3077.5333333333301</v>
      </c>
      <c r="O13" s="8"/>
      <c r="P13" s="35"/>
      <c r="Q13" s="35"/>
      <c r="R13" s="35"/>
      <c r="S13" s="35"/>
      <c r="T13" s="35"/>
      <c r="U13" s="35"/>
      <c r="V13" s="35"/>
      <c r="W13" s="35"/>
      <c r="X13" s="35"/>
      <c r="Y13" s="35"/>
      <c r="Z13" s="35"/>
    </row>
    <row r="14" spans="2:28" x14ac:dyDescent="0.25">
      <c r="B14" s="9">
        <f t="shared" si="1"/>
        <v>12</v>
      </c>
      <c r="C14" s="13">
        <v>2635</v>
      </c>
      <c r="D14" s="13">
        <v>2211</v>
      </c>
      <c r="E14" s="13">
        <v>3489</v>
      </c>
      <c r="F14" s="13">
        <v>3710</v>
      </c>
      <c r="G14" s="13">
        <v>1982</v>
      </c>
      <c r="H14" s="13">
        <v>2257</v>
      </c>
      <c r="I14" s="13">
        <v>8939</v>
      </c>
      <c r="J14" s="13">
        <v>2322</v>
      </c>
      <c r="K14" s="13">
        <v>3317</v>
      </c>
      <c r="L14" s="13">
        <v>1520</v>
      </c>
      <c r="M14" s="23">
        <v>3499.3333333333298</v>
      </c>
      <c r="O14" s="8"/>
      <c r="P14" s="35"/>
      <c r="Q14" s="35"/>
      <c r="R14" s="35"/>
      <c r="S14" s="35"/>
      <c r="T14" s="35"/>
      <c r="U14" s="35"/>
      <c r="V14" s="35"/>
      <c r="W14" s="35"/>
      <c r="X14" s="35"/>
      <c r="Y14" s="35"/>
      <c r="Z14" s="35"/>
    </row>
    <row r="15" spans="2:28" x14ac:dyDescent="0.25">
      <c r="B15" s="9">
        <f t="shared" si="1"/>
        <v>13</v>
      </c>
      <c r="C15" s="13">
        <v>2685</v>
      </c>
      <c r="D15" s="13">
        <v>2216</v>
      </c>
      <c r="E15" s="13">
        <v>4587</v>
      </c>
      <c r="F15" s="13">
        <v>3661</v>
      </c>
      <c r="G15" s="13">
        <v>1971</v>
      </c>
      <c r="H15" s="13">
        <v>2019</v>
      </c>
      <c r="I15" s="13">
        <v>8900</v>
      </c>
      <c r="J15" s="13">
        <v>2327</v>
      </c>
      <c r="K15" s="13">
        <v>3445</v>
      </c>
      <c r="L15" s="13">
        <v>1513</v>
      </c>
      <c r="M15" s="23">
        <v>3416.4</v>
      </c>
    </row>
    <row r="16" spans="2:28" x14ac:dyDescent="0.25">
      <c r="B16" s="9">
        <f t="shared" si="1"/>
        <v>14</v>
      </c>
      <c r="C16" s="13">
        <v>2104</v>
      </c>
      <c r="D16" s="13">
        <v>2217</v>
      </c>
      <c r="E16" s="13">
        <v>4606</v>
      </c>
      <c r="F16" s="13">
        <v>4192</v>
      </c>
      <c r="G16" s="13">
        <v>1990</v>
      </c>
      <c r="H16" s="13">
        <v>2014</v>
      </c>
      <c r="I16" s="13">
        <v>8878</v>
      </c>
      <c r="J16" s="13">
        <v>2381</v>
      </c>
      <c r="K16" s="13">
        <v>3443</v>
      </c>
      <c r="L16" s="13">
        <v>1184</v>
      </c>
      <c r="M16" s="23">
        <v>3409.5333333333301</v>
      </c>
    </row>
    <row r="17" spans="2:13" x14ac:dyDescent="0.25">
      <c r="B17" s="9">
        <f t="shared" si="1"/>
        <v>15</v>
      </c>
      <c r="C17" s="13">
        <v>2110</v>
      </c>
      <c r="D17" s="13">
        <v>2225</v>
      </c>
      <c r="E17" s="13">
        <v>6218</v>
      </c>
      <c r="F17" s="13">
        <v>4062</v>
      </c>
      <c r="G17" s="13">
        <v>1991</v>
      </c>
      <c r="H17" s="13">
        <v>1886</v>
      </c>
      <c r="I17" s="13">
        <v>5886</v>
      </c>
      <c r="J17" s="13">
        <v>2373</v>
      </c>
      <c r="K17" s="13">
        <v>3437</v>
      </c>
      <c r="L17" s="13">
        <v>1187</v>
      </c>
      <c r="M17" s="23">
        <v>2681.4666666666699</v>
      </c>
    </row>
    <row r="18" spans="2:13" x14ac:dyDescent="0.25">
      <c r="B18" s="9">
        <f t="shared" si="1"/>
        <v>16</v>
      </c>
      <c r="C18" s="13">
        <v>3154</v>
      </c>
      <c r="D18" s="13">
        <v>2225</v>
      </c>
      <c r="E18" s="13">
        <v>6222</v>
      </c>
      <c r="F18" s="13">
        <v>4081</v>
      </c>
      <c r="G18" s="13">
        <v>1979</v>
      </c>
      <c r="H18" s="13">
        <v>1900</v>
      </c>
      <c r="I18" s="13">
        <v>5908</v>
      </c>
      <c r="J18" s="13">
        <v>2388</v>
      </c>
      <c r="K18" s="13">
        <v>3814</v>
      </c>
      <c r="L18" s="13">
        <v>1193</v>
      </c>
      <c r="M18" s="23">
        <v>2609.9333333333402</v>
      </c>
    </row>
    <row r="19" spans="2:13" x14ac:dyDescent="0.25">
      <c r="B19" s="9">
        <f t="shared" si="1"/>
        <v>17</v>
      </c>
      <c r="C19" s="13">
        <v>3161</v>
      </c>
      <c r="D19" s="13">
        <v>2218</v>
      </c>
      <c r="E19" s="13">
        <v>4843</v>
      </c>
      <c r="F19" s="13">
        <v>4576</v>
      </c>
      <c r="G19" s="13">
        <v>1975</v>
      </c>
      <c r="H19" s="13">
        <v>1898</v>
      </c>
      <c r="I19" s="13">
        <v>5896</v>
      </c>
      <c r="J19" s="13">
        <v>2382</v>
      </c>
      <c r="K19" s="13">
        <v>3836</v>
      </c>
      <c r="L19" s="13">
        <v>1245</v>
      </c>
      <c r="M19" s="23">
        <v>2725</v>
      </c>
    </row>
    <row r="20" spans="2:13" x14ac:dyDescent="0.25">
      <c r="B20" s="9">
        <f t="shared" si="1"/>
        <v>18</v>
      </c>
      <c r="C20" s="13">
        <v>3366</v>
      </c>
      <c r="D20" s="13">
        <v>2220</v>
      </c>
      <c r="E20" s="13">
        <v>3650</v>
      </c>
      <c r="F20" s="13">
        <v>4487</v>
      </c>
      <c r="G20" s="13">
        <v>1972</v>
      </c>
      <c r="H20" s="13">
        <v>1890</v>
      </c>
      <c r="I20" s="13">
        <v>5615</v>
      </c>
      <c r="J20" s="13">
        <v>2414.2457049999998</v>
      </c>
      <c r="K20" s="13">
        <v>2671</v>
      </c>
      <c r="L20" s="13">
        <v>1526</v>
      </c>
      <c r="M20" s="23">
        <v>2438.4655213333299</v>
      </c>
    </row>
    <row r="21" spans="2:13" x14ac:dyDescent="0.25">
      <c r="B21" s="9">
        <f t="shared" si="1"/>
        <v>19</v>
      </c>
      <c r="C21" s="13">
        <v>3279</v>
      </c>
      <c r="D21" s="13">
        <v>2224</v>
      </c>
      <c r="E21" s="13">
        <v>3643</v>
      </c>
      <c r="F21" s="13">
        <v>4497</v>
      </c>
      <c r="G21" s="13">
        <v>1964</v>
      </c>
      <c r="H21" s="13">
        <v>1889</v>
      </c>
      <c r="I21" s="13">
        <v>4515</v>
      </c>
      <c r="J21" s="13">
        <v>2432.0458720000001</v>
      </c>
      <c r="K21" s="13">
        <v>2689</v>
      </c>
      <c r="L21" s="13">
        <v>1300</v>
      </c>
      <c r="M21" s="23">
        <v>2155.4788991999999</v>
      </c>
    </row>
    <row r="22" spans="2:13" x14ac:dyDescent="0.25">
      <c r="B22" s="9">
        <f t="shared" si="1"/>
        <v>20</v>
      </c>
      <c r="C22" s="13">
        <v>3344</v>
      </c>
      <c r="D22" s="13">
        <v>2385</v>
      </c>
      <c r="E22" s="13">
        <v>3677</v>
      </c>
      <c r="F22" s="13">
        <v>4495</v>
      </c>
      <c r="G22" s="13">
        <v>1884</v>
      </c>
      <c r="H22" s="13">
        <v>1892</v>
      </c>
      <c r="I22" s="13">
        <v>4539</v>
      </c>
      <c r="J22" s="13">
        <v>2430.2140180000001</v>
      </c>
      <c r="K22" s="13">
        <v>3445</v>
      </c>
      <c r="L22" s="13">
        <v>1108</v>
      </c>
      <c r="M22" s="23">
        <v>2293.3237381333302</v>
      </c>
    </row>
    <row r="23" spans="2:13" x14ac:dyDescent="0.25">
      <c r="B23" s="9">
        <f t="shared" si="1"/>
        <v>21</v>
      </c>
      <c r="C23" s="13">
        <v>2439</v>
      </c>
      <c r="D23" s="13">
        <v>2388</v>
      </c>
      <c r="E23" s="13">
        <v>3688</v>
      </c>
      <c r="F23" s="13">
        <v>4338</v>
      </c>
      <c r="G23" s="13">
        <v>1795</v>
      </c>
      <c r="H23" s="13">
        <v>1894</v>
      </c>
      <c r="I23" s="13">
        <v>4823</v>
      </c>
      <c r="J23" s="13">
        <v>2426.9437440000002</v>
      </c>
      <c r="K23" s="13">
        <v>3439</v>
      </c>
      <c r="L23" s="13">
        <v>1091</v>
      </c>
      <c r="M23" s="23">
        <v>2514.6516650666699</v>
      </c>
    </row>
    <row r="24" spans="2:13" x14ac:dyDescent="0.25">
      <c r="B24" s="9">
        <f t="shared" si="1"/>
        <v>22</v>
      </c>
      <c r="C24" s="13">
        <v>2447</v>
      </c>
      <c r="D24" s="13">
        <v>2562</v>
      </c>
      <c r="E24" s="13">
        <v>3658</v>
      </c>
      <c r="F24" s="13">
        <v>4491</v>
      </c>
      <c r="G24" s="13">
        <v>1797</v>
      </c>
      <c r="H24" s="13">
        <v>1881</v>
      </c>
      <c r="I24" s="13">
        <v>4802</v>
      </c>
      <c r="J24" s="13">
        <v>2416</v>
      </c>
      <c r="K24" s="13">
        <v>3457</v>
      </c>
      <c r="L24" s="13">
        <v>1082</v>
      </c>
      <c r="M24" s="23">
        <v>2485.5333333333301</v>
      </c>
    </row>
    <row r="25" spans="2:13" x14ac:dyDescent="0.25">
      <c r="B25" s="9">
        <f t="shared" si="1"/>
        <v>23</v>
      </c>
      <c r="C25" s="13">
        <v>2434</v>
      </c>
      <c r="D25" s="13">
        <v>2562</v>
      </c>
      <c r="E25" s="13">
        <v>3587</v>
      </c>
      <c r="F25" s="13">
        <v>4481</v>
      </c>
      <c r="G25" s="13">
        <v>1789</v>
      </c>
      <c r="H25" s="13">
        <v>2096</v>
      </c>
      <c r="I25" s="13">
        <v>4775</v>
      </c>
      <c r="J25" s="13">
        <v>2280</v>
      </c>
      <c r="K25" s="13">
        <v>3456</v>
      </c>
      <c r="L25" s="13">
        <v>1077</v>
      </c>
      <c r="M25" s="23">
        <v>2477</v>
      </c>
    </row>
    <row r="26" spans="2:13" x14ac:dyDescent="0.25">
      <c r="B26" s="9">
        <f t="shared" si="1"/>
        <v>24</v>
      </c>
      <c r="C26" s="13">
        <v>2434</v>
      </c>
      <c r="D26" s="13">
        <v>2563</v>
      </c>
      <c r="E26" s="13">
        <v>3206</v>
      </c>
      <c r="F26" s="13">
        <v>3942</v>
      </c>
      <c r="G26" s="13">
        <v>1854</v>
      </c>
      <c r="H26" s="13">
        <v>2073</v>
      </c>
      <c r="I26" s="13">
        <v>4780</v>
      </c>
      <c r="J26" s="13">
        <v>2289</v>
      </c>
      <c r="K26" s="13">
        <v>3446</v>
      </c>
      <c r="L26" s="13">
        <v>1083</v>
      </c>
      <c r="M26" s="23">
        <v>2506</v>
      </c>
    </row>
    <row r="27" spans="2:13" x14ac:dyDescent="0.25">
      <c r="B27" s="9">
        <f t="shared" si="1"/>
        <v>25</v>
      </c>
      <c r="C27" s="13">
        <v>2427</v>
      </c>
      <c r="D27" s="13">
        <v>2563</v>
      </c>
      <c r="E27" s="13">
        <v>3259</v>
      </c>
      <c r="F27" s="13">
        <v>3931</v>
      </c>
      <c r="G27" s="13">
        <v>1856</v>
      </c>
      <c r="H27" s="13">
        <v>2059</v>
      </c>
      <c r="I27" s="13">
        <v>4741</v>
      </c>
      <c r="J27" s="13">
        <v>2292</v>
      </c>
      <c r="K27" s="13">
        <v>3757</v>
      </c>
      <c r="L27" s="13">
        <v>1089</v>
      </c>
      <c r="M27" s="23">
        <v>2601.1999999999998</v>
      </c>
    </row>
    <row r="28" spans="2:13" x14ac:dyDescent="0.25">
      <c r="B28" s="9">
        <f t="shared" si="1"/>
        <v>26</v>
      </c>
      <c r="C28" s="13">
        <v>2449</v>
      </c>
      <c r="D28" s="13">
        <v>2573</v>
      </c>
      <c r="E28" s="13">
        <v>3375</v>
      </c>
      <c r="F28" s="13">
        <v>3945</v>
      </c>
      <c r="G28" s="13">
        <v>1864</v>
      </c>
      <c r="H28" s="13">
        <v>2062</v>
      </c>
      <c r="I28" s="13">
        <v>4724</v>
      </c>
      <c r="J28" s="13">
        <v>2298</v>
      </c>
      <c r="K28" s="13">
        <v>3759</v>
      </c>
      <c r="L28" s="13">
        <v>1131</v>
      </c>
      <c r="M28" s="23">
        <v>2604.3333333333298</v>
      </c>
    </row>
    <row r="29" spans="2:13" x14ac:dyDescent="0.25">
      <c r="B29" s="9">
        <f t="shared" si="1"/>
        <v>27</v>
      </c>
      <c r="C29" s="13">
        <v>2462</v>
      </c>
      <c r="D29" s="13">
        <v>2568.2022940000002</v>
      </c>
      <c r="E29" s="13">
        <v>3394</v>
      </c>
      <c r="F29" s="13">
        <v>3926</v>
      </c>
      <c r="G29" s="13">
        <v>1925</v>
      </c>
      <c r="H29" s="13">
        <v>2060</v>
      </c>
      <c r="I29" s="13">
        <v>4730.7436299999999</v>
      </c>
      <c r="J29" s="13">
        <v>2125</v>
      </c>
      <c r="K29" s="13">
        <v>3778.0939159999998</v>
      </c>
      <c r="L29" s="13">
        <v>1128</v>
      </c>
      <c r="M29" s="23">
        <v>2565.2863921333301</v>
      </c>
    </row>
    <row r="30" spans="2:13" x14ac:dyDescent="0.25">
      <c r="B30" s="9">
        <f t="shared" si="1"/>
        <v>28</v>
      </c>
      <c r="C30" s="13">
        <v>2463</v>
      </c>
      <c r="D30" s="13">
        <v>2569.5591549999999</v>
      </c>
      <c r="E30" s="13">
        <v>3392</v>
      </c>
      <c r="F30" s="13">
        <v>3930</v>
      </c>
      <c r="G30" s="13">
        <v>1936</v>
      </c>
      <c r="H30" s="13">
        <v>2079</v>
      </c>
      <c r="I30" s="13">
        <v>4739.7041989999998</v>
      </c>
      <c r="J30" s="13">
        <v>2107</v>
      </c>
      <c r="K30" s="13">
        <v>3758.6605909999998</v>
      </c>
      <c r="L30" s="13">
        <v>1111.3929370000001</v>
      </c>
      <c r="M30" s="23">
        <v>2552.1769909333302</v>
      </c>
    </row>
    <row r="31" spans="2:13" x14ac:dyDescent="0.25">
      <c r="B31" s="9">
        <f t="shared" si="1"/>
        <v>29</v>
      </c>
      <c r="C31" s="13">
        <v>1835</v>
      </c>
      <c r="D31" s="13">
        <v>2562.8006249999999</v>
      </c>
      <c r="E31" s="13">
        <v>3346</v>
      </c>
      <c r="F31" s="13">
        <v>3881</v>
      </c>
      <c r="G31" s="13">
        <v>2361</v>
      </c>
      <c r="H31" s="13">
        <v>1778</v>
      </c>
      <c r="I31" s="13">
        <v>4718.5130900000004</v>
      </c>
      <c r="J31" s="13">
        <v>2509</v>
      </c>
      <c r="K31" s="13">
        <v>3748.5240640000002</v>
      </c>
      <c r="L31" s="13">
        <v>1118.2314060000001</v>
      </c>
      <c r="M31" s="23">
        <v>2772.2631184000002</v>
      </c>
    </row>
    <row r="32" spans="2:13" x14ac:dyDescent="0.25">
      <c r="B32" s="9">
        <f t="shared" si="1"/>
        <v>30</v>
      </c>
      <c r="C32" s="13">
        <v>1850.801645</v>
      </c>
      <c r="D32" s="13">
        <v>2582.9382019999998</v>
      </c>
      <c r="E32" s="13">
        <v>3357.8338610000001</v>
      </c>
      <c r="F32" s="13">
        <v>5146.3010780000004</v>
      </c>
      <c r="G32" s="13">
        <v>2368.3619450000001</v>
      </c>
      <c r="H32" s="13">
        <v>1773.2201640000001</v>
      </c>
      <c r="I32" s="13">
        <v>4667.7380229999999</v>
      </c>
      <c r="J32" s="13">
        <v>2514</v>
      </c>
      <c r="K32" s="13">
        <v>3746.8500610000001</v>
      </c>
      <c r="L32" s="13">
        <v>1119.885366</v>
      </c>
      <c r="M32" s="23">
        <v>2756.76424286667</v>
      </c>
    </row>
    <row r="33" spans="2:24" x14ac:dyDescent="0.25">
      <c r="B33" s="9">
        <f t="shared" si="1"/>
        <v>31</v>
      </c>
      <c r="C33" s="13">
        <v>1642.606951</v>
      </c>
      <c r="D33" s="13">
        <v>2576.694391</v>
      </c>
      <c r="E33" s="13">
        <v>3361.091676</v>
      </c>
      <c r="F33" s="13">
        <v>5158.7926170000001</v>
      </c>
      <c r="G33" s="13">
        <v>2378.0684890000002</v>
      </c>
      <c r="H33" s="13">
        <v>1773.2201640000001</v>
      </c>
      <c r="I33" s="13">
        <v>4500.5524320000004</v>
      </c>
      <c r="J33" s="13">
        <v>2519</v>
      </c>
      <c r="K33" s="13">
        <v>3760.7103400000001</v>
      </c>
      <c r="L33" s="13">
        <v>1345.281917</v>
      </c>
      <c r="M33" s="23">
        <v>2862.3405336000001</v>
      </c>
    </row>
    <row r="34" spans="2:24" x14ac:dyDescent="0.25">
      <c r="B34" s="9">
        <f t="shared" si="1"/>
        <v>32</v>
      </c>
      <c r="C34" s="13">
        <v>1646.3886990000001</v>
      </c>
      <c r="D34" s="13">
        <v>2581.0408480000001</v>
      </c>
      <c r="E34" s="13">
        <v>3350.366798</v>
      </c>
      <c r="F34" s="13">
        <v>5186.4729600000001</v>
      </c>
      <c r="G34" s="13">
        <v>2373.1479859999999</v>
      </c>
      <c r="H34" s="13">
        <v>1869.031289</v>
      </c>
      <c r="I34" s="13">
        <v>4489.5524320000004</v>
      </c>
      <c r="J34" s="13">
        <v>2517</v>
      </c>
      <c r="K34" s="13">
        <v>3628.657557</v>
      </c>
      <c r="L34" s="13">
        <v>1337.721485</v>
      </c>
      <c r="M34" s="23">
        <v>2824.3913309333302</v>
      </c>
    </row>
    <row r="35" spans="2:24" x14ac:dyDescent="0.25">
      <c r="B35" s="9">
        <f t="shared" si="1"/>
        <v>33</v>
      </c>
      <c r="C35" s="13">
        <v>1656.7435310000001</v>
      </c>
      <c r="D35" s="13">
        <v>2579.8878669999999</v>
      </c>
      <c r="E35" s="13">
        <v>4517.0705760000001</v>
      </c>
      <c r="F35" s="13">
        <v>9430.1933719999997</v>
      </c>
      <c r="G35" s="13">
        <v>2384.6931420000001</v>
      </c>
      <c r="H35" s="13">
        <v>1860.7401749999999</v>
      </c>
      <c r="I35" s="13">
        <v>4477.604515</v>
      </c>
      <c r="J35" s="13">
        <v>2498</v>
      </c>
      <c r="K35" s="13">
        <v>3605.0276170000002</v>
      </c>
      <c r="L35" s="13">
        <v>1332.5034929999999</v>
      </c>
      <c r="M35" s="23">
        <v>2726.9379451333298</v>
      </c>
    </row>
    <row r="36" spans="2:24" x14ac:dyDescent="0.25">
      <c r="B36" s="9">
        <f t="shared" si="1"/>
        <v>34</v>
      </c>
      <c r="C36" s="13">
        <v>1668.2575260000001</v>
      </c>
      <c r="D36" s="13">
        <v>2575.9047399999999</v>
      </c>
      <c r="E36" s="13">
        <v>4486.2377859999997</v>
      </c>
      <c r="F36" s="13">
        <v>9518.6842579999993</v>
      </c>
      <c r="G36" s="13">
        <v>2360.0426659999998</v>
      </c>
      <c r="H36" s="13">
        <v>1868.440071</v>
      </c>
      <c r="I36" s="13">
        <v>4498.4747079999997</v>
      </c>
      <c r="J36" s="13">
        <v>2493</v>
      </c>
      <c r="K36" s="13">
        <v>3646.0473649999999</v>
      </c>
      <c r="L36" s="13">
        <v>1343.7140979999999</v>
      </c>
      <c r="M36" s="23">
        <v>2747.6032334000001</v>
      </c>
    </row>
    <row r="37" spans="2:24" x14ac:dyDescent="0.25">
      <c r="B37" s="9">
        <f t="shared" si="1"/>
        <v>35</v>
      </c>
      <c r="C37" s="13">
        <v>1680.565607</v>
      </c>
      <c r="D37" s="13">
        <v>2390.7417329999998</v>
      </c>
      <c r="E37" s="13">
        <v>6735.8927430000003</v>
      </c>
      <c r="F37" s="13">
        <v>9508.4932910000007</v>
      </c>
      <c r="G37" s="13">
        <v>2360.177518</v>
      </c>
      <c r="H37" s="13">
        <v>1873.1790599999999</v>
      </c>
      <c r="I37" s="13">
        <v>4401.1627049999997</v>
      </c>
      <c r="J37" s="13">
        <v>2489</v>
      </c>
      <c r="K37" s="13">
        <v>2347.05924</v>
      </c>
      <c r="L37" s="13">
        <v>1359.4463599999999</v>
      </c>
      <c r="M37" s="23">
        <v>2173.2616721999998</v>
      </c>
    </row>
    <row r="38" spans="2:24" x14ac:dyDescent="0.25">
      <c r="B38" s="9">
        <f t="shared" si="1"/>
        <v>36</v>
      </c>
      <c r="C38" s="13">
        <v>1680.0139079999999</v>
      </c>
      <c r="D38" s="13">
        <v>2395.188924</v>
      </c>
      <c r="E38" s="13">
        <v>6743.7765310000004</v>
      </c>
      <c r="F38" s="13">
        <v>9348.9390239999993</v>
      </c>
      <c r="G38" s="13">
        <v>2374.573648</v>
      </c>
      <c r="H38" s="13">
        <v>1858.400093</v>
      </c>
      <c r="I38" s="13">
        <v>4396.8470269999998</v>
      </c>
      <c r="J38" s="13">
        <v>2496</v>
      </c>
      <c r="K38" s="13">
        <v>2356.0850150000001</v>
      </c>
      <c r="L38" s="13">
        <v>1360.8928040000001</v>
      </c>
      <c r="M38" s="23">
        <v>2175.8333807333402</v>
      </c>
    </row>
    <row r="39" spans="2:24" x14ac:dyDescent="0.25">
      <c r="B39" s="9">
        <f t="shared" si="1"/>
        <v>37</v>
      </c>
      <c r="C39" s="13">
        <v>1679.422411</v>
      </c>
      <c r="D39" s="13">
        <v>2403.658719</v>
      </c>
      <c r="E39" s="13">
        <v>6746.2132220000003</v>
      </c>
      <c r="F39" s="13">
        <v>9297.8960970000007</v>
      </c>
      <c r="G39" s="13">
        <v>2359.7024029999998</v>
      </c>
      <c r="H39" s="13">
        <v>1858.2275460000001</v>
      </c>
      <c r="I39" s="13">
        <v>4379.2324440000002</v>
      </c>
      <c r="J39" s="13">
        <v>2494</v>
      </c>
      <c r="K39" s="13">
        <v>2355.907361</v>
      </c>
      <c r="L39" s="13">
        <v>1512.5287699999999</v>
      </c>
      <c r="M39" s="23">
        <v>2230.18442393333</v>
      </c>
    </row>
    <row r="40" spans="2:24" x14ac:dyDescent="0.25">
      <c r="B40" s="9">
        <f t="shared" si="1"/>
        <v>38</v>
      </c>
      <c r="C40" s="13">
        <v>1672.042643</v>
      </c>
      <c r="D40" s="13">
        <v>2134.8769910000001</v>
      </c>
      <c r="E40" s="13">
        <v>6758.166416</v>
      </c>
      <c r="F40" s="13">
        <v>9063.6665830000002</v>
      </c>
      <c r="G40" s="13">
        <v>2364.5844470000002</v>
      </c>
      <c r="H40" s="13">
        <v>1855.6320000000001</v>
      </c>
      <c r="I40" s="13">
        <v>4366.8826529999997</v>
      </c>
      <c r="J40" s="13">
        <v>2505</v>
      </c>
      <c r="K40" s="13">
        <v>2352.2397989999999</v>
      </c>
      <c r="L40" s="13">
        <v>1501.3181649999999</v>
      </c>
      <c r="M40" s="23">
        <v>2261.4370709333298</v>
      </c>
    </row>
    <row r="41" spans="2:24" x14ac:dyDescent="0.25">
      <c r="B41" s="9">
        <f t="shared" si="1"/>
        <v>39</v>
      </c>
      <c r="C41" s="13">
        <v>2104.5306409999998</v>
      </c>
      <c r="D41" s="13">
        <v>2123.6028999999999</v>
      </c>
      <c r="E41" s="13">
        <v>6777.3037560000002</v>
      </c>
      <c r="F41" s="13">
        <v>9335.0762529999993</v>
      </c>
      <c r="G41" s="13">
        <v>2368.6867980000002</v>
      </c>
      <c r="H41" s="13">
        <v>1855.8780300000001</v>
      </c>
      <c r="I41" s="13">
        <v>4351.5629730000001</v>
      </c>
      <c r="J41" s="13">
        <v>2512</v>
      </c>
      <c r="K41" s="13">
        <v>2350.3820390000001</v>
      </c>
      <c r="L41" s="13">
        <v>1492.513995</v>
      </c>
      <c r="M41" s="23">
        <v>2170.1349642</v>
      </c>
    </row>
    <row r="42" spans="2:24" x14ac:dyDescent="0.25">
      <c r="B42" s="9">
        <f t="shared" si="1"/>
        <v>40</v>
      </c>
      <c r="C42" s="13">
        <v>2091.2772669999999</v>
      </c>
      <c r="D42" s="13">
        <v>2121.5562479999999</v>
      </c>
      <c r="E42" s="13">
        <v>6705.8952129999998</v>
      </c>
      <c r="F42" s="13">
        <v>9331.1442719999995</v>
      </c>
      <c r="G42" s="13">
        <v>2364.389373</v>
      </c>
      <c r="H42" s="13">
        <v>1848.3101959999999</v>
      </c>
      <c r="I42" s="13">
        <v>4822.0966209999997</v>
      </c>
      <c r="J42" s="13">
        <v>2551</v>
      </c>
      <c r="K42" s="13">
        <v>2333.0678670000002</v>
      </c>
      <c r="L42" s="13">
        <v>1490.0734520000001</v>
      </c>
      <c r="M42" s="23">
        <v>2274.2826776666702</v>
      </c>
    </row>
    <row r="43" spans="2:24" x14ac:dyDescent="0.25">
      <c r="B43" s="9">
        <f t="shared" si="1"/>
        <v>41</v>
      </c>
      <c r="C43" s="13">
        <v>2169.1444889999998</v>
      </c>
      <c r="D43" s="13">
        <v>2072.3846669999998</v>
      </c>
      <c r="E43" s="13">
        <v>6752.1554150000002</v>
      </c>
      <c r="F43" s="13">
        <v>9319.5520120000001</v>
      </c>
      <c r="G43" s="13">
        <v>1752.235314</v>
      </c>
      <c r="H43" s="13">
        <v>1841.743935</v>
      </c>
      <c r="I43" s="13">
        <v>4833.0966209999997</v>
      </c>
      <c r="J43" s="13">
        <v>2574</v>
      </c>
      <c r="K43" s="13">
        <v>2346.9281470000001</v>
      </c>
      <c r="L43" s="13">
        <v>1513.7208740000001</v>
      </c>
      <c r="M43" s="23">
        <v>2242.908054</v>
      </c>
    </row>
    <row r="44" spans="2:24" x14ac:dyDescent="0.25">
      <c r="B44" s="9">
        <f t="shared" si="1"/>
        <v>42</v>
      </c>
      <c r="C44" s="13">
        <v>2154.6545329999999</v>
      </c>
      <c r="D44" s="13">
        <v>2076.591766</v>
      </c>
      <c r="E44" s="13">
        <v>6723.0977059999996</v>
      </c>
      <c r="F44" s="13">
        <v>5698.5631139999996</v>
      </c>
      <c r="G44" s="13">
        <v>1753.8740949999999</v>
      </c>
      <c r="H44" s="13">
        <v>1903.417651</v>
      </c>
      <c r="I44" s="13">
        <v>4794.8674540000002</v>
      </c>
      <c r="J44" s="13">
        <v>2583</v>
      </c>
      <c r="K44" s="13">
        <v>2406.5260750000002</v>
      </c>
      <c r="L44" s="13">
        <v>1528.1003969999999</v>
      </c>
      <c r="M44" s="23">
        <v>2275.8866452666698</v>
      </c>
    </row>
    <row r="45" spans="2:24" x14ac:dyDescent="0.25">
      <c r="B45" s="9">
        <f t="shared" si="1"/>
        <v>43</v>
      </c>
      <c r="C45" s="13">
        <v>2003.6228120000001</v>
      </c>
      <c r="D45" s="13">
        <v>2897.1907540000002</v>
      </c>
      <c r="E45" s="13">
        <v>6734.0816910000003</v>
      </c>
      <c r="F45" s="13">
        <v>5403.6471570000003</v>
      </c>
      <c r="G45" s="13">
        <v>1765.2657180000001</v>
      </c>
      <c r="H45" s="13">
        <v>1902.174831</v>
      </c>
      <c r="I45" s="13">
        <v>4782.9195369999998</v>
      </c>
      <c r="J45" s="13">
        <v>2526</v>
      </c>
      <c r="K45" s="13">
        <v>2406.958693</v>
      </c>
      <c r="L45" s="13">
        <v>1521.695778</v>
      </c>
      <c r="M45" s="23">
        <v>2176.53403259999</v>
      </c>
    </row>
    <row r="46" spans="2:24" x14ac:dyDescent="0.25">
      <c r="B46" s="9">
        <f t="shared" si="1"/>
        <v>44</v>
      </c>
      <c r="C46" s="13">
        <v>2646.7310210000001</v>
      </c>
      <c r="D46" s="13">
        <v>2893.8304870000002</v>
      </c>
      <c r="E46" s="13">
        <v>4475.609007</v>
      </c>
      <c r="F46" s="13">
        <v>4209.1849560000001</v>
      </c>
      <c r="G46" s="13">
        <v>1758.2289089999999</v>
      </c>
      <c r="H46" s="13">
        <v>2326.256003</v>
      </c>
      <c r="I46" s="13">
        <v>6496.2296130000004</v>
      </c>
      <c r="J46" s="13">
        <v>2659</v>
      </c>
      <c r="K46" s="13">
        <v>2430.5886329999998</v>
      </c>
      <c r="L46" s="13">
        <v>1514.135346</v>
      </c>
      <c r="M46" s="23">
        <v>2637.9814633999999</v>
      </c>
      <c r="X46" s="15" t="s">
        <v>24</v>
      </c>
    </row>
    <row r="47" spans="2:24" x14ac:dyDescent="0.25">
      <c r="B47" s="9">
        <f t="shared" si="1"/>
        <v>45</v>
      </c>
      <c r="C47" s="13">
        <v>2653.890234</v>
      </c>
      <c r="D47" s="13">
        <v>2892.473626</v>
      </c>
      <c r="E47" s="13">
        <v>4549.9592849999999</v>
      </c>
      <c r="F47" s="13">
        <v>4199.1191319999998</v>
      </c>
      <c r="G47" s="13">
        <v>1769.01684</v>
      </c>
      <c r="H47" s="13">
        <v>1917.8528710000001</v>
      </c>
      <c r="I47" s="13">
        <v>6500.6717589999998</v>
      </c>
      <c r="J47" s="13">
        <v>2305</v>
      </c>
      <c r="K47" s="13">
        <v>2432.8816470000002</v>
      </c>
      <c r="L47" s="13">
        <v>1553.7054109999999</v>
      </c>
      <c r="M47" s="23">
        <v>2501.1200880666702</v>
      </c>
    </row>
    <row r="48" spans="2:24" x14ac:dyDescent="0.25">
      <c r="B48" s="9">
        <f t="shared" si="1"/>
        <v>46</v>
      </c>
      <c r="C48" s="13">
        <v>1760.218803</v>
      </c>
      <c r="D48" s="13">
        <v>2459.3407969999998</v>
      </c>
      <c r="E48" s="13">
        <v>4324.0549149999997</v>
      </c>
      <c r="F48" s="13">
        <v>4174.3944629999996</v>
      </c>
      <c r="G48" s="13">
        <v>1765.171707</v>
      </c>
      <c r="H48" s="13">
        <v>1909.5617560000001</v>
      </c>
      <c r="I48" s="13">
        <v>6522.2811339999998</v>
      </c>
      <c r="J48" s="13">
        <v>2299</v>
      </c>
      <c r="K48" s="13">
        <v>2437.0861239999999</v>
      </c>
      <c r="L48" s="13">
        <v>1569.5739269999999</v>
      </c>
      <c r="M48" s="23">
        <v>2761.7746590000002</v>
      </c>
    </row>
    <row r="49" spans="2:13" x14ac:dyDescent="0.25">
      <c r="B49" s="9">
        <f t="shared" si="1"/>
        <v>47</v>
      </c>
      <c r="C49" s="13">
        <v>1746.246022</v>
      </c>
      <c r="D49" s="13">
        <v>2380.0753070000001</v>
      </c>
      <c r="E49" s="13">
        <v>4269.0211129999998</v>
      </c>
      <c r="F49" s="13">
        <v>4155.5318420000003</v>
      </c>
      <c r="G49" s="13">
        <v>1766.9200040000001</v>
      </c>
      <c r="H49" s="13">
        <v>1915.379236</v>
      </c>
      <c r="I49" s="13">
        <v>6545.6453869999996</v>
      </c>
      <c r="J49" s="13">
        <v>2641</v>
      </c>
      <c r="K49" s="13">
        <v>2421.23848</v>
      </c>
      <c r="L49" s="13">
        <v>1253.384333</v>
      </c>
      <c r="M49" s="23">
        <v>2743.8135494666699</v>
      </c>
    </row>
    <row r="50" spans="2:13" x14ac:dyDescent="0.25">
      <c r="B50" s="9">
        <f t="shared" si="1"/>
        <v>48</v>
      </c>
      <c r="C50" s="13">
        <v>1759.4993959999999</v>
      </c>
      <c r="D50" s="13">
        <v>2371.5107750000002</v>
      </c>
      <c r="E50" s="13">
        <v>4385.1217900000001</v>
      </c>
      <c r="F50" s="13">
        <v>4106.9616329999999</v>
      </c>
      <c r="G50" s="13">
        <v>1774.152779</v>
      </c>
      <c r="H50" s="13">
        <v>1798.0406740000001</v>
      </c>
      <c r="I50" s="13">
        <v>6576.5897020000002</v>
      </c>
      <c r="J50" s="13">
        <v>2633</v>
      </c>
      <c r="K50" s="13">
        <v>2411.1019529999999</v>
      </c>
      <c r="L50" s="13">
        <v>1260.222802</v>
      </c>
      <c r="M50" s="23">
        <v>2722.8138854666699</v>
      </c>
    </row>
    <row r="51" spans="2:13" x14ac:dyDescent="0.25">
      <c r="B51" s="9">
        <f t="shared" si="1"/>
        <v>49</v>
      </c>
      <c r="C51" s="13">
        <v>2237.7943679999998</v>
      </c>
      <c r="D51" s="13">
        <v>2370.357794</v>
      </c>
      <c r="E51" s="13">
        <v>3718.3669369999998</v>
      </c>
      <c r="F51" s="13">
        <v>3840.8749680000001</v>
      </c>
      <c r="G51" s="13">
        <v>1769.8553549999999</v>
      </c>
      <c r="H51" s="13">
        <v>1800.552428</v>
      </c>
      <c r="I51" s="13">
        <v>6855.8660319999999</v>
      </c>
      <c r="J51" s="13">
        <v>2735</v>
      </c>
      <c r="K51" s="13">
        <v>2408.755126</v>
      </c>
      <c r="L51" s="13">
        <v>1216.8528659999999</v>
      </c>
      <c r="M51" s="23">
        <v>2736.73236693333</v>
      </c>
    </row>
    <row r="52" spans="2:13" x14ac:dyDescent="0.25">
      <c r="B52" s="9">
        <f t="shared" si="1"/>
        <v>50</v>
      </c>
      <c r="C52" s="13">
        <v>2238.3460669999999</v>
      </c>
      <c r="D52" s="13">
        <v>2375.8036080000002</v>
      </c>
      <c r="E52" s="13">
        <v>4951.8686260000004</v>
      </c>
      <c r="F52" s="13">
        <v>3844.5162409999998</v>
      </c>
      <c r="G52" s="13">
        <v>1836.460654</v>
      </c>
      <c r="H52" s="13">
        <v>2237.341997</v>
      </c>
      <c r="I52" s="13">
        <v>6914.967635</v>
      </c>
      <c r="J52" s="13">
        <v>2730</v>
      </c>
      <c r="K52" s="13">
        <v>2469.4625609999998</v>
      </c>
      <c r="L52" s="13">
        <v>1542.4743470000001</v>
      </c>
      <c r="M52" s="23">
        <v>2877.3128264666698</v>
      </c>
    </row>
    <row r="53" spans="2:13" x14ac:dyDescent="0.25">
      <c r="B53" s="9">
        <f t="shared" si="1"/>
        <v>51</v>
      </c>
      <c r="C53" s="13">
        <v>2245.7258339999998</v>
      </c>
      <c r="D53" s="13">
        <v>2111.5615240000002</v>
      </c>
      <c r="E53" s="13">
        <v>4954.422791</v>
      </c>
      <c r="F53" s="13">
        <v>3834.450417</v>
      </c>
      <c r="G53" s="13">
        <v>1826.7541100000001</v>
      </c>
      <c r="H53" s="13">
        <v>2238.5848179999998</v>
      </c>
      <c r="I53" s="13">
        <v>6718.1290339999996</v>
      </c>
      <c r="J53" s="13">
        <v>2728</v>
      </c>
      <c r="K53" s="13">
        <v>2994.4333919999999</v>
      </c>
      <c r="L53" s="13">
        <v>1545.232156</v>
      </c>
      <c r="M53" s="23">
        <v>3046.6098268666701</v>
      </c>
    </row>
    <row r="54" spans="2:13" x14ac:dyDescent="0.25">
      <c r="B54" s="9">
        <f t="shared" si="1"/>
        <v>52</v>
      </c>
      <c r="C54" s="13">
        <v>2273.503146</v>
      </c>
      <c r="D54" s="13">
        <v>2111.815623</v>
      </c>
      <c r="E54" s="13">
        <v>5000.6829930000004</v>
      </c>
      <c r="F54" s="13">
        <v>5066.9858860000004</v>
      </c>
      <c r="G54" s="13">
        <v>1830.7697430000001</v>
      </c>
      <c r="H54" s="13">
        <v>2231.0169839999999</v>
      </c>
      <c r="I54" s="13">
        <v>8175.9396559999996</v>
      </c>
      <c r="J54" s="13">
        <v>2791.9451410000001</v>
      </c>
      <c r="K54" s="13">
        <v>3104.4466080000002</v>
      </c>
      <c r="L54" s="13">
        <v>1504.119381</v>
      </c>
      <c r="M54" s="23">
        <v>3366.0352594666701</v>
      </c>
    </row>
    <row r="55" spans="2:13" x14ac:dyDescent="0.25">
      <c r="B55" s="9">
        <f t="shared" si="1"/>
        <v>53</v>
      </c>
      <c r="C55" s="13">
        <v>2274.1358770000002</v>
      </c>
      <c r="D55" s="13">
        <v>2107.4691659999999</v>
      </c>
      <c r="E55" s="13">
        <v>4981.314531</v>
      </c>
      <c r="F55" s="13">
        <v>5054.9234049999995</v>
      </c>
      <c r="G55" s="13">
        <v>2149.9637010000001</v>
      </c>
      <c r="H55" s="13">
        <v>2230.8317959999999</v>
      </c>
      <c r="I55" s="13">
        <v>7801.6061909999999</v>
      </c>
      <c r="J55" s="13">
        <v>4049.8384839999999</v>
      </c>
      <c r="K55" s="13">
        <v>3108.9591140000002</v>
      </c>
      <c r="L55" s="13">
        <v>1531.818526</v>
      </c>
      <c r="M55" s="23">
        <v>3662.1897355999999</v>
      </c>
    </row>
    <row r="56" spans="2:13" x14ac:dyDescent="0.25">
      <c r="B56" s="9">
        <f t="shared" si="1"/>
        <v>54</v>
      </c>
      <c r="C56" s="13">
        <v>2281.2950900000001</v>
      </c>
      <c r="D56" s="13">
        <v>2111.0146890000001</v>
      </c>
      <c r="E56" s="13">
        <v>6344.084441</v>
      </c>
      <c r="F56" s="13">
        <v>5036.0607829999999</v>
      </c>
      <c r="G56" s="13">
        <v>2142.5104540000002</v>
      </c>
      <c r="H56" s="13">
        <v>2227.3783229999999</v>
      </c>
      <c r="I56" s="13">
        <v>7778.1643800000002</v>
      </c>
      <c r="J56" s="13">
        <v>4057.1861819999999</v>
      </c>
      <c r="K56" s="13">
        <v>2476.7678989999999</v>
      </c>
      <c r="L56" s="13">
        <v>1524.622466</v>
      </c>
      <c r="M56" s="23">
        <v>3352.1386779999998</v>
      </c>
    </row>
    <row r="57" spans="2:13" x14ac:dyDescent="0.25">
      <c r="B57" s="9">
        <f t="shared" si="1"/>
        <v>55</v>
      </c>
      <c r="C57" s="13">
        <v>2435.833646</v>
      </c>
      <c r="D57" s="13">
        <v>2105.0752440000001</v>
      </c>
      <c r="E57" s="13">
        <v>6330.0282289999996</v>
      </c>
      <c r="F57" s="13">
        <v>5011.9951250000004</v>
      </c>
      <c r="G57" s="13">
        <v>2143.5913930000002</v>
      </c>
      <c r="H57" s="13">
        <v>2238.6362650000001</v>
      </c>
      <c r="I57" s="13">
        <v>7760.5497960000002</v>
      </c>
      <c r="J57" s="13">
        <v>4052.7094710000001</v>
      </c>
      <c r="K57" s="13">
        <v>2479.0609129999998</v>
      </c>
      <c r="L57" s="13">
        <v>1324.762469</v>
      </c>
      <c r="M57" s="23">
        <v>3240.6367279333299</v>
      </c>
    </row>
    <row r="58" spans="2:13" x14ac:dyDescent="0.25">
      <c r="B58" s="9">
        <f t="shared" si="1"/>
        <v>56</v>
      </c>
      <c r="C58" s="13">
        <v>2467.726165</v>
      </c>
      <c r="D58" s="13">
        <v>2106.0162070000001</v>
      </c>
      <c r="E58" s="13">
        <v>6319.9393419999997</v>
      </c>
      <c r="F58" s="13">
        <v>5060.5653339999999</v>
      </c>
      <c r="G58" s="13">
        <v>2157.6090880000002</v>
      </c>
      <c r="H58" s="13">
        <v>2238.6362650000001</v>
      </c>
      <c r="I58" s="13">
        <v>5296.2566379999998</v>
      </c>
      <c r="J58" s="13">
        <v>4034.9093039999998</v>
      </c>
      <c r="K58" s="13">
        <v>2476.344259</v>
      </c>
      <c r="L58" s="13">
        <v>1308.9746749999999</v>
      </c>
      <c r="M58" s="23">
        <v>2730.9138561333398</v>
      </c>
    </row>
    <row r="59" spans="2:13" x14ac:dyDescent="0.25">
      <c r="B59" s="9">
        <f t="shared" si="1"/>
        <v>57</v>
      </c>
      <c r="C59" s="13">
        <v>2384.8829919999998</v>
      </c>
      <c r="D59" s="13">
        <v>2105.8735579999998</v>
      </c>
      <c r="E59" s="13">
        <v>6300.8020020000004</v>
      </c>
      <c r="F59" s="13">
        <v>5072.1575940000002</v>
      </c>
      <c r="G59" s="13">
        <v>2155.6317170000002</v>
      </c>
      <c r="H59" s="13">
        <v>2304.8283230000002</v>
      </c>
      <c r="I59" s="13">
        <v>5278.3219559999998</v>
      </c>
      <c r="J59" s="13">
        <v>4024.8297379999999</v>
      </c>
      <c r="K59" s="13">
        <v>2493.65843</v>
      </c>
      <c r="L59" s="13">
        <v>1325.242585</v>
      </c>
      <c r="M59" s="23">
        <v>2763.47484993334</v>
      </c>
    </row>
    <row r="60" spans="2:13" x14ac:dyDescent="0.25">
      <c r="B60" s="9">
        <f t="shared" si="1"/>
        <v>58</v>
      </c>
      <c r="C60" s="13">
        <v>2394.6822029999998</v>
      </c>
      <c r="D60" s="13">
        <v>2107.8969860000002</v>
      </c>
      <c r="E60" s="13">
        <v>6045.6441519999998</v>
      </c>
      <c r="F60" s="13">
        <v>5160.6484810000002</v>
      </c>
      <c r="G60" s="13">
        <v>2143.4371110000002</v>
      </c>
      <c r="H60" s="13">
        <v>2300.0893339999998</v>
      </c>
      <c r="I60" s="13">
        <v>5289.3219559999998</v>
      </c>
      <c r="J60" s="13">
        <v>4034.0122259999998</v>
      </c>
      <c r="K60" s="13">
        <v>2493.424415</v>
      </c>
      <c r="L60" s="13">
        <v>1317.9267400000001</v>
      </c>
      <c r="M60" s="23">
        <v>2778.4552222000002</v>
      </c>
    </row>
    <row r="61" spans="2:13" x14ac:dyDescent="0.25">
      <c r="B61" s="9">
        <f t="shared" si="1"/>
        <v>59</v>
      </c>
      <c r="C61" s="13">
        <v>3679.219767</v>
      </c>
      <c r="D61" s="13">
        <v>2119.171077</v>
      </c>
      <c r="E61" s="13">
        <v>6028.2819410000002</v>
      </c>
      <c r="F61" s="13">
        <v>5157.5670920000002</v>
      </c>
      <c r="G61" s="13">
        <v>2143.3703999999998</v>
      </c>
      <c r="H61" s="13">
        <v>2290.665117</v>
      </c>
      <c r="I61" s="13">
        <v>5310.9313309999998</v>
      </c>
      <c r="J61" s="13">
        <v>4027.5210310000002</v>
      </c>
      <c r="K61" s="13">
        <v>2508.413787</v>
      </c>
      <c r="L61" s="13">
        <v>1310.9004319999999</v>
      </c>
      <c r="M61" s="23">
        <v>2524.71779213333</v>
      </c>
    </row>
    <row r="62" spans="2:13" x14ac:dyDescent="0.25">
      <c r="B62" s="9">
        <f t="shared" si="1"/>
        <v>60</v>
      </c>
      <c r="C62" s="13">
        <v>3691.8087529999998</v>
      </c>
      <c r="D62" s="13">
        <v>2110.1177659999998</v>
      </c>
      <c r="E62" s="13">
        <v>6015.1878559999996</v>
      </c>
      <c r="F62" s="13">
        <v>6520.3171309999998</v>
      </c>
      <c r="G62" s="13">
        <v>2220.8254670000001</v>
      </c>
      <c r="H62" s="13">
        <v>2290.32404</v>
      </c>
      <c r="I62" s="13">
        <v>5293.7019209999999</v>
      </c>
      <c r="J62" s="13">
        <v>3883.3079440000001</v>
      </c>
      <c r="K62" s="13">
        <v>2498.2772599999998</v>
      </c>
      <c r="L62" s="13">
        <v>1322.1110369999999</v>
      </c>
      <c r="M62" s="23">
        <v>2488.6009307333402</v>
      </c>
    </row>
    <row r="63" spans="2:13" x14ac:dyDescent="0.25">
      <c r="B63" s="9">
        <f t="shared" si="1"/>
        <v>61</v>
      </c>
      <c r="C63" s="13">
        <v>1629.0649390000001</v>
      </c>
      <c r="D63" s="13">
        <v>2117.9655550000002</v>
      </c>
      <c r="E63" s="13">
        <v>6372.9352280000003</v>
      </c>
      <c r="F63" s="13">
        <v>6252.6560300000001</v>
      </c>
      <c r="G63" s="13">
        <v>2009.4614260000001</v>
      </c>
      <c r="H63" s="13">
        <v>2293.3012429999999</v>
      </c>
      <c r="I63" s="13">
        <v>4660.3679060000004</v>
      </c>
      <c r="J63" s="13">
        <v>3872.477918</v>
      </c>
      <c r="K63" s="13">
        <v>2573.2359179999999</v>
      </c>
      <c r="L63" s="13">
        <v>1323.6279460000001</v>
      </c>
      <c r="M63" s="23">
        <v>2758.5976941999902</v>
      </c>
    </row>
    <row r="64" spans="2:13" x14ac:dyDescent="0.25">
      <c r="B64" s="9">
        <f t="shared" si="1"/>
        <v>62</v>
      </c>
      <c r="C64" s="13">
        <v>1720.1333279999999</v>
      </c>
      <c r="D64" s="13">
        <v>2113.9824269999999</v>
      </c>
      <c r="E64" s="13">
        <v>6276.9768889999996</v>
      </c>
      <c r="F64" s="13">
        <v>6190.6977390000002</v>
      </c>
      <c r="G64" s="13">
        <v>2093.5707189999998</v>
      </c>
      <c r="H64" s="13">
        <v>2301.5652490000002</v>
      </c>
      <c r="I64" s="13">
        <v>4706.3480449999997</v>
      </c>
      <c r="J64" s="13">
        <v>3866.9169080000001</v>
      </c>
      <c r="K64" s="13">
        <v>2596.8658580000001</v>
      </c>
      <c r="L64" s="13">
        <v>1326.385755</v>
      </c>
      <c r="M64" s="23">
        <v>2770.7143384666701</v>
      </c>
    </row>
    <row r="65" spans="2:13" x14ac:dyDescent="0.25">
      <c r="B65" s="9">
        <f t="shared" si="1"/>
        <v>63</v>
      </c>
      <c r="C65" s="13">
        <v>1730.4881600000001</v>
      </c>
      <c r="D65" s="13">
        <v>2107.2238969999999</v>
      </c>
      <c r="E65" s="13">
        <v>6205.5683449999997</v>
      </c>
      <c r="F65" s="13">
        <v>6099.741473</v>
      </c>
      <c r="G65" s="13">
        <v>2089.2732940000001</v>
      </c>
      <c r="H65" s="13">
        <v>2304.1607960000001</v>
      </c>
      <c r="I65" s="13">
        <v>4668.1188780000002</v>
      </c>
      <c r="J65" s="13">
        <v>3940.5398209999998</v>
      </c>
      <c r="K65" s="13">
        <v>2602.0695019999998</v>
      </c>
      <c r="L65" s="13">
        <v>1318.825323</v>
      </c>
      <c r="M65" s="23">
        <v>2785.06197553333</v>
      </c>
    </row>
    <row r="66" spans="2:13" x14ac:dyDescent="0.25">
      <c r="B66" s="9">
        <f t="shared" si="1"/>
        <v>64</v>
      </c>
      <c r="C66" s="13">
        <v>1723.1083920000001</v>
      </c>
      <c r="D66" s="13">
        <v>2397.3513790000002</v>
      </c>
      <c r="E66" s="13">
        <v>6094.625548</v>
      </c>
      <c r="F66" s="13">
        <v>6427.4125750000003</v>
      </c>
      <c r="G66" s="13">
        <v>2089.3744219999999</v>
      </c>
      <c r="H66" s="13">
        <v>2290.5737049999998</v>
      </c>
      <c r="I66" s="13">
        <v>4672.0466379999998</v>
      </c>
      <c r="J66" s="13">
        <v>3969.6724210000002</v>
      </c>
      <c r="K66" s="13">
        <v>2613.4490409999999</v>
      </c>
      <c r="L66" s="13">
        <v>1276.3529940000001</v>
      </c>
      <c r="M66" s="23">
        <v>2748.80407446667</v>
      </c>
    </row>
    <row r="67" spans="2:13" x14ac:dyDescent="0.25">
      <c r="B67" s="9">
        <f t="shared" si="1"/>
        <v>65</v>
      </c>
      <c r="C67" s="13">
        <v>1722.556693</v>
      </c>
      <c r="D67" s="13">
        <v>2391.1075689999998</v>
      </c>
      <c r="E67" s="13">
        <v>3598.9441299999999</v>
      </c>
      <c r="F67" s="13">
        <v>4464.524684</v>
      </c>
      <c r="G67" s="13">
        <v>2100.766044</v>
      </c>
      <c r="H67" s="13">
        <v>2770.4170869999998</v>
      </c>
      <c r="I67" s="13">
        <v>4715.0792439999996</v>
      </c>
      <c r="J67" s="13">
        <v>3861.8993989999999</v>
      </c>
      <c r="K67" s="13">
        <v>2627.3093210000002</v>
      </c>
      <c r="L67" s="13">
        <v>1301.432562</v>
      </c>
      <c r="M67" s="23">
        <v>2975.38321173333</v>
      </c>
    </row>
    <row r="68" spans="2:13" x14ac:dyDescent="0.25">
      <c r="B68" s="9">
        <f t="shared" si="1"/>
        <v>66</v>
      </c>
      <c r="C68" s="13">
        <v>1723.148191</v>
      </c>
      <c r="D68" s="13">
        <v>2397.8660989999998</v>
      </c>
      <c r="E68" s="13">
        <v>3714.389212</v>
      </c>
      <c r="F68" s="13">
        <v>4513.0948939999998</v>
      </c>
      <c r="G68" s="13">
        <v>2108.8992229999999</v>
      </c>
      <c r="H68" s="13">
        <v>2842.1313789999999</v>
      </c>
      <c r="I68" s="13">
        <v>4727.027161</v>
      </c>
      <c r="J68" s="13">
        <v>3848.954244</v>
      </c>
      <c r="K68" s="13">
        <v>2626.8692299999998</v>
      </c>
      <c r="L68" s="13">
        <v>1308.271031</v>
      </c>
      <c r="M68" s="23">
        <v>2978.2977861999998</v>
      </c>
    </row>
    <row r="69" spans="2:13" x14ac:dyDescent="0.25">
      <c r="B69" s="9">
        <f t="shared" ref="B69:B132" si="7">B68+1</f>
        <v>67</v>
      </c>
      <c r="C69" s="13">
        <v>1736.401564</v>
      </c>
      <c r="D69" s="13">
        <v>2402.3132909999999</v>
      </c>
      <c r="E69" s="13">
        <v>3702.7179879999999</v>
      </c>
      <c r="F69" s="13">
        <v>4498.6878349999997</v>
      </c>
      <c r="G69" s="13">
        <v>2095.707222</v>
      </c>
      <c r="H69" s="13">
        <v>2016.873713</v>
      </c>
      <c r="I69" s="13">
        <v>4742.9620489999998</v>
      </c>
      <c r="J69" s="13">
        <v>2693.5789639999998</v>
      </c>
      <c r="K69" s="13">
        <v>2703.74784</v>
      </c>
      <c r="L69" s="13">
        <v>1741.1533059999999</v>
      </c>
      <c r="M69" s="23">
        <v>2758.7844283333302</v>
      </c>
    </row>
    <row r="70" spans="2:13" x14ac:dyDescent="0.25">
      <c r="B70" s="9">
        <f t="shared" si="7"/>
        <v>68</v>
      </c>
      <c r="C70" s="13">
        <v>1743.5607769999999</v>
      </c>
      <c r="D70" s="13">
        <v>2394.2876729999998</v>
      </c>
      <c r="E70" s="13">
        <v>3701.529329</v>
      </c>
      <c r="F70" s="13">
        <v>3644.8792600000002</v>
      </c>
      <c r="G70" s="13">
        <v>2086.0006790000002</v>
      </c>
      <c r="H70" s="13">
        <v>2019.469259</v>
      </c>
      <c r="I70" s="13">
        <v>4762.7289739999997</v>
      </c>
      <c r="J70" s="13">
        <v>2720.4865709999999</v>
      </c>
      <c r="K70" s="13">
        <v>2693.6447929999999</v>
      </c>
      <c r="L70" s="13">
        <v>1734.7486879999999</v>
      </c>
      <c r="M70" s="23">
        <v>2763.4000993333302</v>
      </c>
    </row>
    <row r="71" spans="2:13" x14ac:dyDescent="0.25">
      <c r="B71" s="9">
        <f t="shared" si="7"/>
        <v>69</v>
      </c>
      <c r="C71" s="13">
        <v>1675.4196959999999</v>
      </c>
      <c r="D71" s="13">
        <v>2129.3231059999998</v>
      </c>
      <c r="E71" s="13">
        <v>3709.2271430000001</v>
      </c>
      <c r="F71" s="13">
        <v>3654.8164809999998</v>
      </c>
      <c r="G71" s="13">
        <v>2088.6984980000002</v>
      </c>
      <c r="H71" s="13">
        <v>2594.8720910000002</v>
      </c>
      <c r="I71" s="13">
        <v>4690.4615670000003</v>
      </c>
      <c r="J71" s="13">
        <v>2722.2290640000001</v>
      </c>
      <c r="K71" s="13">
        <v>2728.3628050000002</v>
      </c>
      <c r="L71" s="13">
        <v>1713.1342729999999</v>
      </c>
      <c r="M71" s="23">
        <v>2877.6820571333301</v>
      </c>
    </row>
    <row r="72" spans="2:13" x14ac:dyDescent="0.25">
      <c r="B72" s="9">
        <f t="shared" si="7"/>
        <v>70</v>
      </c>
      <c r="C72" s="13">
        <v>1671.6379480000001</v>
      </c>
      <c r="D72" s="13">
        <v>2133.3062329999998</v>
      </c>
      <c r="E72" s="13">
        <v>3743.2125489999999</v>
      </c>
      <c r="F72" s="13">
        <v>3702.221685</v>
      </c>
      <c r="G72" s="13">
        <v>2713.75351</v>
      </c>
      <c r="H72" s="13">
        <v>2679.2978509999998</v>
      </c>
      <c r="I72" s="13">
        <v>4739.1677229999996</v>
      </c>
      <c r="J72" s="13">
        <v>2583.9166030000001</v>
      </c>
      <c r="K72" s="13">
        <v>2751.992745</v>
      </c>
      <c r="L72" s="13">
        <v>1698.4073490000001</v>
      </c>
      <c r="M72" s="23">
        <v>2903.4125168666701</v>
      </c>
    </row>
    <row r="73" spans="2:13" x14ac:dyDescent="0.25">
      <c r="B73" s="9">
        <f t="shared" si="7"/>
        <v>71</v>
      </c>
      <c r="C73" s="13">
        <v>1658.5358140000001</v>
      </c>
      <c r="D73" s="13">
        <v>2132.2733950000002</v>
      </c>
      <c r="E73" s="13">
        <v>3865.5551099999998</v>
      </c>
      <c r="F73" s="13">
        <v>3716.2172639999999</v>
      </c>
      <c r="G73" s="13">
        <v>2692.2120669999999</v>
      </c>
      <c r="H73" s="13">
        <v>2678.91858</v>
      </c>
      <c r="I73" s="13">
        <v>4749.3919919999998</v>
      </c>
      <c r="J73" s="13">
        <v>2580.657682</v>
      </c>
      <c r="K73" s="13">
        <v>2731.2714449999999</v>
      </c>
      <c r="L73" s="13">
        <v>1720.8306500000001</v>
      </c>
      <c r="M73" s="23">
        <v>2899.7658476000001</v>
      </c>
    </row>
    <row r="74" spans="2:13" x14ac:dyDescent="0.25">
      <c r="B74" s="9">
        <f t="shared" si="7"/>
        <v>72</v>
      </c>
      <c r="C74" s="13">
        <v>1667.8503499999999</v>
      </c>
      <c r="D74" s="13">
        <v>2138.0940639999999</v>
      </c>
      <c r="E74" s="13">
        <v>3416.1875829999999</v>
      </c>
      <c r="F74" s="13">
        <v>3735.079886</v>
      </c>
      <c r="G74" s="13">
        <v>2520.9425430000001</v>
      </c>
      <c r="H74" s="13">
        <v>2688.3960499999998</v>
      </c>
      <c r="I74" s="13">
        <v>4738.3919919999998</v>
      </c>
      <c r="J74" s="13">
        <v>2523.1263199999999</v>
      </c>
      <c r="K74" s="13">
        <v>2571.6498040000001</v>
      </c>
      <c r="L74" s="13">
        <v>1348.474872</v>
      </c>
      <c r="M74" s="23">
        <v>2697.23915933333</v>
      </c>
    </row>
    <row r="75" spans="2:13" x14ac:dyDescent="0.25">
      <c r="B75" s="9">
        <f t="shared" si="7"/>
        <v>73</v>
      </c>
      <c r="C75" s="13">
        <v>1656.336339</v>
      </c>
      <c r="D75" s="13">
        <v>2140.0526140000002</v>
      </c>
      <c r="E75" s="13">
        <v>3487.5961259999999</v>
      </c>
      <c r="F75" s="13">
        <v>3738.5878769999999</v>
      </c>
      <c r="G75" s="13">
        <v>2510.0747930000002</v>
      </c>
      <c r="H75" s="13">
        <v>2685.4188469999999</v>
      </c>
      <c r="I75" s="13">
        <v>5123.3282929999996</v>
      </c>
      <c r="J75" s="13">
        <v>2533.2420889999999</v>
      </c>
      <c r="K75" s="13">
        <v>3260.235651</v>
      </c>
      <c r="L75" s="13">
        <v>1127.69949</v>
      </c>
      <c r="M75" s="23">
        <v>2914.3020363999999</v>
      </c>
    </row>
    <row r="76" spans="2:13" x14ac:dyDescent="0.25">
      <c r="B76" s="9">
        <f t="shared" si="7"/>
        <v>74</v>
      </c>
      <c r="C76" s="13">
        <v>1925.254093</v>
      </c>
      <c r="D76" s="13">
        <v>2139.9559210000002</v>
      </c>
      <c r="E76" s="13">
        <v>3499.256128</v>
      </c>
      <c r="F76" s="13">
        <v>4199.2993820000002</v>
      </c>
      <c r="G76" s="13">
        <v>2512.4435319999998</v>
      </c>
      <c r="H76" s="13">
        <v>2708.2015609999999</v>
      </c>
      <c r="I76" s="13">
        <v>5127.488918</v>
      </c>
      <c r="J76" s="13">
        <v>2551.0422560000002</v>
      </c>
      <c r="K76" s="13">
        <v>3270.3721780000001</v>
      </c>
      <c r="L76" s="13">
        <v>1144.5703189999999</v>
      </c>
      <c r="M76" s="23">
        <v>2878.6556658</v>
      </c>
    </row>
    <row r="77" spans="2:13" x14ac:dyDescent="0.25">
      <c r="B77" s="9">
        <f t="shared" si="7"/>
        <v>75</v>
      </c>
      <c r="C77" s="13">
        <v>2663.060129</v>
      </c>
      <c r="D77" s="13">
        <v>2135.609465</v>
      </c>
      <c r="E77" s="13">
        <v>3488.53125</v>
      </c>
      <c r="F77" s="13">
        <v>4110.8084959999996</v>
      </c>
      <c r="G77" s="13">
        <v>2519.480341</v>
      </c>
      <c r="H77" s="13">
        <v>2708.437762</v>
      </c>
      <c r="I77" s="13">
        <v>5149.098293</v>
      </c>
      <c r="J77" s="13">
        <v>2124.1229119999998</v>
      </c>
      <c r="K77" s="13">
        <v>3251.8017279999999</v>
      </c>
      <c r="L77" s="13">
        <v>1161.254034</v>
      </c>
      <c r="M77" s="23">
        <v>2623.8496445999999</v>
      </c>
    </row>
    <row r="78" spans="2:13" x14ac:dyDescent="0.25">
      <c r="B78" s="9">
        <f t="shared" si="7"/>
        <v>76</v>
      </c>
      <c r="C78" s="13">
        <v>2236.203293</v>
      </c>
      <c r="D78" s="13">
        <v>2144.2024660000002</v>
      </c>
      <c r="E78" s="13">
        <v>4337.9918209999996</v>
      </c>
      <c r="F78" s="13">
        <v>4149.1361269999998</v>
      </c>
      <c r="G78" s="13">
        <v>2539.3910599999999</v>
      </c>
      <c r="H78" s="13">
        <v>2716.7288760000001</v>
      </c>
      <c r="I78" s="13">
        <v>7123.3090270000002</v>
      </c>
      <c r="J78" s="13">
        <v>2130.6141080000002</v>
      </c>
      <c r="K78" s="13">
        <v>3250.6347890000002</v>
      </c>
      <c r="L78" s="13">
        <v>1148.711489</v>
      </c>
      <c r="M78" s="23">
        <v>3045.0445714666698</v>
      </c>
    </row>
    <row r="79" spans="2:13" x14ac:dyDescent="0.25">
      <c r="B79" s="9">
        <f t="shared" si="7"/>
        <v>77</v>
      </c>
      <c r="C79" s="13">
        <v>2229.0440800000001</v>
      </c>
      <c r="D79" s="13">
        <v>2132.928375</v>
      </c>
      <c r="E79" s="13">
        <v>4361.084065</v>
      </c>
      <c r="F79" s="13">
        <v>4027.4563459999999</v>
      </c>
      <c r="G79" s="13">
        <v>2533.8940210000001</v>
      </c>
      <c r="H79" s="13">
        <v>2490.0222560000002</v>
      </c>
      <c r="I79" s="13">
        <v>7192.3482210000002</v>
      </c>
      <c r="J79" s="13">
        <v>2132.3644859999999</v>
      </c>
      <c r="K79" s="13">
        <v>3256.9651020000001</v>
      </c>
      <c r="L79" s="13">
        <v>1142.582789</v>
      </c>
      <c r="M79" s="23">
        <v>3029.7793552666699</v>
      </c>
    </row>
    <row r="80" spans="2:13" x14ac:dyDescent="0.25">
      <c r="B80" s="9">
        <f t="shared" si="7"/>
        <v>78</v>
      </c>
      <c r="C80" s="13">
        <v>2228.492381</v>
      </c>
      <c r="D80" s="13">
        <v>2236.916878</v>
      </c>
      <c r="E80" s="13">
        <v>4356.1369690000001</v>
      </c>
      <c r="F80" s="13">
        <v>4036.1756580000001</v>
      </c>
      <c r="G80" s="13">
        <v>2537.120723</v>
      </c>
      <c r="H80" s="13">
        <v>2490.0222560000002</v>
      </c>
      <c r="I80" s="13">
        <v>7174.7336379999997</v>
      </c>
      <c r="J80" s="13">
        <v>2123.181998</v>
      </c>
      <c r="K80" s="13">
        <v>3279.7221979999999</v>
      </c>
      <c r="L80" s="13">
        <v>1138.1011000000001</v>
      </c>
      <c r="M80" s="23">
        <v>3016.3909242</v>
      </c>
    </row>
    <row r="81" spans="2:13" x14ac:dyDescent="0.25">
      <c r="B81" s="9">
        <f t="shared" si="7"/>
        <v>79</v>
      </c>
      <c r="C81" s="13">
        <v>1737.4027880000001</v>
      </c>
      <c r="D81" s="13">
        <v>2233.9469340000001</v>
      </c>
      <c r="E81" s="13">
        <v>4336.9996289999999</v>
      </c>
      <c r="F81" s="13">
        <v>4027.1026619999998</v>
      </c>
      <c r="G81" s="13">
        <v>2557.915242</v>
      </c>
      <c r="H81" s="13">
        <v>2492.5340110000002</v>
      </c>
      <c r="I81" s="13">
        <v>7212.9628050000001</v>
      </c>
      <c r="J81" s="13">
        <v>2120.0571770000001</v>
      </c>
      <c r="K81" s="13">
        <v>3297.0363699999998</v>
      </c>
      <c r="L81" s="13">
        <v>1132.13948</v>
      </c>
      <c r="M81" s="23">
        <v>3128.2011504000002</v>
      </c>
    </row>
    <row r="82" spans="2:13" x14ac:dyDescent="0.25">
      <c r="B82" s="9">
        <f t="shared" si="7"/>
        <v>80</v>
      </c>
      <c r="C82" s="13">
        <v>1718.9393769999999</v>
      </c>
      <c r="D82" s="13">
        <v>2242.6647269999999</v>
      </c>
      <c r="E82" s="13">
        <v>4290.7394270000004</v>
      </c>
      <c r="F82" s="13">
        <v>4025.4560470000001</v>
      </c>
      <c r="G82" s="13">
        <v>2559.6635390000001</v>
      </c>
      <c r="H82" s="13">
        <v>2481.7136139999998</v>
      </c>
      <c r="I82" s="13">
        <v>7595.5438080000004</v>
      </c>
      <c r="J82" s="13">
        <v>2125.267163</v>
      </c>
      <c r="K82" s="13">
        <v>3283.1760899999999</v>
      </c>
      <c r="L82" s="13">
        <v>1364.3984009999999</v>
      </c>
      <c r="M82" s="23">
        <v>3298.6783124666699</v>
      </c>
    </row>
    <row r="83" spans="2:13" x14ac:dyDescent="0.25">
      <c r="B83" s="9">
        <f t="shared" si="7"/>
        <v>81</v>
      </c>
      <c r="C83" s="13">
        <v>2266.7638929999998</v>
      </c>
      <c r="D83" s="13">
        <v>2193.6231520000001</v>
      </c>
      <c r="E83" s="13">
        <v>3888.7813970000002</v>
      </c>
      <c r="F83" s="13">
        <v>5567.5450140000003</v>
      </c>
      <c r="G83" s="13">
        <v>2103.5955090000002</v>
      </c>
      <c r="H83" s="13">
        <v>2489.2814469999998</v>
      </c>
      <c r="I83" s="13">
        <v>7576.0949099999998</v>
      </c>
      <c r="J83" s="13">
        <v>2101.9874650000002</v>
      </c>
      <c r="K83" s="13">
        <v>3278.249237</v>
      </c>
      <c r="L83" s="13">
        <v>1772.392906</v>
      </c>
      <c r="M83" s="23">
        <v>3344.5118155999999</v>
      </c>
    </row>
    <row r="84" spans="2:13" x14ac:dyDescent="0.25">
      <c r="B84" s="9">
        <f t="shared" si="7"/>
        <v>82</v>
      </c>
      <c r="C84" s="13">
        <v>2250.4502309999998</v>
      </c>
      <c r="D84" s="13">
        <v>2193.87725</v>
      </c>
      <c r="E84" s="13">
        <v>3773.2180159999998</v>
      </c>
      <c r="F84" s="13">
        <v>5507.6069090000001</v>
      </c>
      <c r="G84" s="13">
        <v>1802.656068</v>
      </c>
      <c r="H84" s="13">
        <v>2475.694356</v>
      </c>
      <c r="I84" s="13">
        <v>7409.9071729999996</v>
      </c>
      <c r="J84" s="13">
        <v>2096.9331080000002</v>
      </c>
      <c r="K84" s="13">
        <v>3280.5422509999999</v>
      </c>
      <c r="L84" s="13">
        <v>1765.988288</v>
      </c>
      <c r="M84" s="23">
        <v>3297.1877669999999</v>
      </c>
    </row>
    <row r="85" spans="2:13" x14ac:dyDescent="0.25">
      <c r="B85" s="9">
        <f t="shared" si="7"/>
        <v>83</v>
      </c>
      <c r="C85" s="13">
        <v>2204.2067440000001</v>
      </c>
      <c r="D85" s="13">
        <v>2194.3731069999999</v>
      </c>
      <c r="E85" s="13">
        <v>3701.8094729999998</v>
      </c>
      <c r="F85" s="13">
        <v>5488.7442879999999</v>
      </c>
      <c r="G85" s="13">
        <v>1804.309489</v>
      </c>
      <c r="H85" s="13">
        <v>2466.6715300000001</v>
      </c>
      <c r="I85" s="13">
        <v>7389.6621510000004</v>
      </c>
      <c r="J85" s="13">
        <v>2107.7631339999998</v>
      </c>
      <c r="K85" s="13">
        <v>3279.996952</v>
      </c>
      <c r="L85" s="13">
        <v>1751.704297</v>
      </c>
      <c r="M85" s="23">
        <v>3302.9817440666702</v>
      </c>
    </row>
    <row r="86" spans="2:13" x14ac:dyDescent="0.25">
      <c r="B86" s="9">
        <f t="shared" si="7"/>
        <v>84</v>
      </c>
      <c r="C86" s="13">
        <v>2211.5865119999999</v>
      </c>
      <c r="D86" s="13">
        <v>2195.5260880000001</v>
      </c>
      <c r="E86" s="13">
        <v>3569.9675480000001</v>
      </c>
      <c r="F86" s="13">
        <v>5334.8219090000002</v>
      </c>
      <c r="G86" s="13">
        <v>1805.7496309999999</v>
      </c>
      <c r="H86" s="13">
        <v>2461.9325410000001</v>
      </c>
      <c r="I86" s="13">
        <v>7377.714234</v>
      </c>
      <c r="J86" s="13">
        <v>2330.3803699999999</v>
      </c>
      <c r="K86" s="13">
        <v>3408.9261860000001</v>
      </c>
      <c r="L86" s="13">
        <v>1744.865828</v>
      </c>
      <c r="M86" s="23">
        <v>3406.8217021999999</v>
      </c>
    </row>
    <row r="87" spans="2:13" x14ac:dyDescent="0.25">
      <c r="B87" s="9">
        <f t="shared" si="7"/>
        <v>85</v>
      </c>
      <c r="C87" s="13">
        <v>2202.152787</v>
      </c>
      <c r="D87" s="13">
        <v>3477.6737699999999</v>
      </c>
      <c r="E87" s="13">
        <v>3547.4286630000001</v>
      </c>
      <c r="F87" s="13">
        <v>5315.64714</v>
      </c>
      <c r="G87" s="13">
        <v>1801.9126020000001</v>
      </c>
      <c r="H87" s="13">
        <v>2465.3096270000001</v>
      </c>
      <c r="I87" s="13">
        <v>7407.6134810000003</v>
      </c>
      <c r="J87" s="13">
        <v>2294.7973809999999</v>
      </c>
      <c r="K87" s="13">
        <v>3410.9883249999998</v>
      </c>
      <c r="L87" s="13">
        <v>1747.6236369999999</v>
      </c>
      <c r="M87" s="23">
        <v>3237.73404706667</v>
      </c>
    </row>
    <row r="88" spans="2:13" x14ac:dyDescent="0.25">
      <c r="B88" s="9">
        <f t="shared" si="7"/>
        <v>86</v>
      </c>
      <c r="C88" s="13">
        <v>2161.971849</v>
      </c>
      <c r="D88" s="13">
        <v>3522.08601</v>
      </c>
      <c r="E88" s="13">
        <v>3593.6888650000001</v>
      </c>
      <c r="F88" s="13">
        <v>5392.1473269999997</v>
      </c>
      <c r="G88" s="13">
        <v>1807.1634550000001</v>
      </c>
      <c r="H88" s="13">
        <v>3015.5932189999999</v>
      </c>
      <c r="I88" s="13">
        <v>5705.4178160000001</v>
      </c>
      <c r="J88" s="13">
        <v>2301.8330930000002</v>
      </c>
      <c r="K88" s="13">
        <v>2366.9262570000001</v>
      </c>
      <c r="L88" s="13">
        <v>1736.4130319999999</v>
      </c>
      <c r="M88" s="23">
        <v>2619.4179171999999</v>
      </c>
    </row>
    <row r="89" spans="2:13" x14ac:dyDescent="0.25">
      <c r="B89" s="9">
        <f t="shared" si="7"/>
        <v>87</v>
      </c>
      <c r="C89" s="13">
        <v>2253.5534069999999</v>
      </c>
      <c r="D89" s="13">
        <v>3524.2833780000001</v>
      </c>
      <c r="E89" s="13">
        <v>3594.877524</v>
      </c>
      <c r="F89" s="13">
        <v>8690.7650900000008</v>
      </c>
      <c r="G89" s="13">
        <v>1805.415158</v>
      </c>
      <c r="H89" s="13">
        <v>3055.5654159999999</v>
      </c>
      <c r="I89" s="13">
        <v>5701.0243270000001</v>
      </c>
      <c r="J89" s="13">
        <v>2296.272082</v>
      </c>
      <c r="K89" s="13">
        <v>2365.1016599999998</v>
      </c>
      <c r="L89" s="13">
        <v>1803.1296380000001</v>
      </c>
      <c r="M89" s="23">
        <v>2629.6592617333299</v>
      </c>
    </row>
    <row r="90" spans="2:13" x14ac:dyDescent="0.25">
      <c r="B90" s="9">
        <f t="shared" si="7"/>
        <v>88</v>
      </c>
      <c r="C90" s="13">
        <v>2185.4123260000001</v>
      </c>
      <c r="D90" s="13">
        <v>3528.2665050000001</v>
      </c>
      <c r="E90" s="13">
        <v>3601.1749089999998</v>
      </c>
      <c r="F90" s="13">
        <v>8490.3156139999992</v>
      </c>
      <c r="G90" s="13">
        <v>1794.023535</v>
      </c>
      <c r="H90" s="13">
        <v>3056.8082359999999</v>
      </c>
      <c r="I90" s="13">
        <v>5739.2534930000002</v>
      </c>
      <c r="J90" s="13">
        <v>2291.0515489999998</v>
      </c>
      <c r="K90" s="13">
        <v>2362.808646</v>
      </c>
      <c r="L90" s="13">
        <v>1795.5692059999999</v>
      </c>
      <c r="M90" s="23">
        <v>2644.2080167333402</v>
      </c>
    </row>
    <row r="91" spans="2:13" x14ac:dyDescent="0.25">
      <c r="B91" s="9">
        <f t="shared" si="7"/>
        <v>89</v>
      </c>
      <c r="C91" s="13">
        <v>2198.6657</v>
      </c>
      <c r="D91" s="13">
        <v>3535.7461149999999</v>
      </c>
      <c r="E91" s="13">
        <v>3620.3122490000001</v>
      </c>
      <c r="F91" s="13">
        <v>8486.9506949999995</v>
      </c>
      <c r="G91" s="13">
        <v>1793.699038</v>
      </c>
      <c r="H91" s="13">
        <v>2247.8702560000002</v>
      </c>
      <c r="I91" s="13">
        <v>5687.8213180000002</v>
      </c>
      <c r="J91" s="13">
        <v>2325.3155940000001</v>
      </c>
      <c r="K91" s="13">
        <v>2345.4944740000001</v>
      </c>
      <c r="L91" s="13">
        <v>1764.1789550000001</v>
      </c>
      <c r="M91" s="23">
        <v>2511.9273600666602</v>
      </c>
    </row>
    <row r="92" spans="2:13" x14ac:dyDescent="0.25">
      <c r="B92" s="9">
        <f t="shared" si="7"/>
        <v>90</v>
      </c>
      <c r="C92" s="13">
        <v>2198.0742030000001</v>
      </c>
      <c r="D92" s="13">
        <v>3536.8990950000002</v>
      </c>
      <c r="E92" s="13">
        <v>4846.9169570000004</v>
      </c>
      <c r="F92" s="13">
        <v>8475.8239699999995</v>
      </c>
      <c r="G92" s="13">
        <v>1786.662229</v>
      </c>
      <c r="H92" s="13">
        <v>2250.4658020000002</v>
      </c>
      <c r="I92" s="13">
        <v>5560.9362579999997</v>
      </c>
      <c r="J92" s="13">
        <v>2317.17508</v>
      </c>
      <c r="K92" s="13">
        <v>2321.8645339999998</v>
      </c>
      <c r="L92" s="13">
        <v>1767.4186010000001</v>
      </c>
      <c r="M92" s="23">
        <v>2395.8666297999998</v>
      </c>
    </row>
    <row r="93" spans="2:13" x14ac:dyDescent="0.25">
      <c r="B93" s="9">
        <f t="shared" si="7"/>
        <v>91</v>
      </c>
      <c r="C93" s="13">
        <v>2035.8771899999999</v>
      </c>
      <c r="D93" s="13">
        <v>3542.2264919999998</v>
      </c>
      <c r="E93" s="13">
        <v>4791.2668739999999</v>
      </c>
      <c r="F93" s="13">
        <v>8427.2537609999999</v>
      </c>
      <c r="G93" s="13">
        <v>1851.7635560000001</v>
      </c>
      <c r="H93" s="13">
        <v>2412.237889</v>
      </c>
      <c r="I93" s="13">
        <v>5549.9362579999997</v>
      </c>
      <c r="J93" s="13">
        <v>2312.120723</v>
      </c>
      <c r="K93" s="13">
        <v>2308.0042539999999</v>
      </c>
      <c r="L93" s="13">
        <v>1187.9217200000001</v>
      </c>
      <c r="M93" s="23">
        <v>2217.2487441333301</v>
      </c>
    </row>
    <row r="94" spans="2:13" x14ac:dyDescent="0.25">
      <c r="B94" s="9">
        <f t="shared" si="7"/>
        <v>92</v>
      </c>
      <c r="C94" s="13">
        <v>2028.4974219999999</v>
      </c>
      <c r="D94" s="13">
        <v>3433.8345340000001</v>
      </c>
      <c r="E94" s="13">
        <v>4803.2200679999996</v>
      </c>
      <c r="F94" s="13">
        <v>5461.8772829999998</v>
      </c>
      <c r="G94" s="13">
        <v>1843.0016069999999</v>
      </c>
      <c r="H94" s="13">
        <v>2337.2574770000001</v>
      </c>
      <c r="I94" s="13">
        <v>5526.8279190000003</v>
      </c>
      <c r="J94" s="13">
        <v>2329.9208899999999</v>
      </c>
      <c r="K94" s="13">
        <v>2322.4421819999998</v>
      </c>
      <c r="L94" s="13">
        <v>1194.0504209999999</v>
      </c>
      <c r="M94" s="23">
        <v>2229.1877274666599</v>
      </c>
    </row>
    <row r="95" spans="2:13" x14ac:dyDescent="0.25">
      <c r="B95" s="9">
        <f t="shared" si="7"/>
        <v>93</v>
      </c>
      <c r="C95" s="13">
        <v>2841.9822199999999</v>
      </c>
      <c r="D95" s="13">
        <v>3440.5930640000001</v>
      </c>
      <c r="E95" s="13">
        <v>4792.2360840000001</v>
      </c>
      <c r="F95" s="13">
        <v>5473.0259690000003</v>
      </c>
      <c r="G95" s="13">
        <v>1833.295063</v>
      </c>
      <c r="H95" s="13">
        <v>2330.7114849999998</v>
      </c>
      <c r="I95" s="13">
        <v>5509.598508</v>
      </c>
      <c r="J95" s="13">
        <v>2331.4604639999998</v>
      </c>
      <c r="K95" s="13">
        <v>2324.7890090000001</v>
      </c>
      <c r="L95" s="13">
        <v>1173.003508</v>
      </c>
      <c r="M95" s="23">
        <v>2054.1301755999998</v>
      </c>
    </row>
    <row r="96" spans="2:13" x14ac:dyDescent="0.25">
      <c r="B96" s="9">
        <f t="shared" si="7"/>
        <v>94</v>
      </c>
      <c r="C96" s="13">
        <v>2797.7396829999998</v>
      </c>
      <c r="D96" s="13">
        <v>2713.7927239999999</v>
      </c>
      <c r="E96" s="13">
        <v>4784.352296</v>
      </c>
      <c r="F96" s="13">
        <v>5646.156755</v>
      </c>
      <c r="G96" s="13">
        <v>1837.592488</v>
      </c>
      <c r="H96" s="13">
        <v>2329.468664</v>
      </c>
      <c r="I96" s="13">
        <v>5490.2072019999996</v>
      </c>
      <c r="J96" s="13">
        <v>2385.345781</v>
      </c>
      <c r="K96" s="13">
        <v>2320.6155749999998</v>
      </c>
      <c r="L96" s="13">
        <v>1179.841977</v>
      </c>
      <c r="M96" s="23">
        <v>2172.367166</v>
      </c>
    </row>
    <row r="97" spans="2:13" x14ac:dyDescent="0.25">
      <c r="B97" s="9">
        <f t="shared" si="7"/>
        <v>95</v>
      </c>
      <c r="C97" s="13">
        <v>2884.3034280000002</v>
      </c>
      <c r="D97" s="13">
        <v>2696.6795780000002</v>
      </c>
      <c r="E97" s="13">
        <v>4720.0121259999996</v>
      </c>
      <c r="F97" s="13">
        <v>5635.4637739999998</v>
      </c>
      <c r="G97" s="13">
        <v>1829.1670779999999</v>
      </c>
      <c r="H97" s="13">
        <v>1884.508887</v>
      </c>
      <c r="I97" s="13">
        <v>5472.592619</v>
      </c>
      <c r="J97" s="13">
        <v>2380.4102750000002</v>
      </c>
      <c r="K97" s="13">
        <v>2320.1829579999999</v>
      </c>
      <c r="L97" s="13">
        <v>1172.7065889999999</v>
      </c>
      <c r="M97" s="23">
        <v>2093.8984378</v>
      </c>
    </row>
    <row r="98" spans="2:13" x14ac:dyDescent="0.25">
      <c r="B98" s="9">
        <f t="shared" si="7"/>
        <v>96</v>
      </c>
      <c r="C98" s="13">
        <v>2897.8972720000002</v>
      </c>
      <c r="D98" s="13">
        <v>2697.4302619999999</v>
      </c>
      <c r="E98" s="13">
        <v>3924.8828749999998</v>
      </c>
      <c r="F98" s="13">
        <v>5546.9728880000002</v>
      </c>
      <c r="G98" s="13">
        <v>1841.5350080000001</v>
      </c>
      <c r="H98" s="13">
        <v>1879.769898</v>
      </c>
      <c r="I98" s="13">
        <v>5518.4516789999998</v>
      </c>
      <c r="J98" s="13">
        <v>2357.8284370000001</v>
      </c>
      <c r="K98" s="13">
        <v>2330.319485</v>
      </c>
      <c r="L98" s="13">
        <v>1416.9062710000001</v>
      </c>
      <c r="M98" s="23">
        <v>2248.4895616666699</v>
      </c>
    </row>
    <row r="99" spans="2:13" x14ac:dyDescent="0.25">
      <c r="B99" s="9">
        <f t="shared" si="7"/>
        <v>97</v>
      </c>
      <c r="C99" s="13">
        <v>2688.3788030000001</v>
      </c>
      <c r="D99" s="13">
        <v>2707.4996379999998</v>
      </c>
      <c r="E99" s="13">
        <v>3353.6185580000001</v>
      </c>
      <c r="F99" s="13">
        <v>4513.1547769999997</v>
      </c>
      <c r="G99" s="13">
        <v>1849.8270930000001</v>
      </c>
      <c r="H99" s="13">
        <v>1865.443777</v>
      </c>
      <c r="I99" s="13">
        <v>5575.3389699999998</v>
      </c>
      <c r="J99" s="13">
        <v>2399.718421</v>
      </c>
      <c r="K99" s="13">
        <v>2326.4890140000002</v>
      </c>
      <c r="L99" s="13">
        <v>1405.6956660000001</v>
      </c>
      <c r="M99" s="23">
        <v>2342.56467093333</v>
      </c>
    </row>
    <row r="100" spans="2:13" x14ac:dyDescent="0.25">
      <c r="B100" s="9">
        <f t="shared" si="7"/>
        <v>98</v>
      </c>
      <c r="C100" s="13">
        <v>2654.8968399999999</v>
      </c>
      <c r="D100" s="13">
        <v>2707.7839220000001</v>
      </c>
      <c r="E100" s="13">
        <v>3342.8936800000001</v>
      </c>
      <c r="F100" s="13">
        <v>4503.6722360000003</v>
      </c>
      <c r="G100" s="13">
        <v>1894.411742</v>
      </c>
      <c r="H100" s="13">
        <v>1865.623998</v>
      </c>
      <c r="I100" s="13">
        <v>5563.3910539999997</v>
      </c>
      <c r="J100" s="13">
        <v>2388.8883949999999</v>
      </c>
      <c r="K100" s="13">
        <v>2387.1132069999999</v>
      </c>
      <c r="L100" s="13">
        <v>1407.9268420000001</v>
      </c>
      <c r="M100" s="23">
        <v>2368.7574348666699</v>
      </c>
    </row>
    <row r="101" spans="2:13" x14ac:dyDescent="0.25">
      <c r="B101" s="9">
        <f t="shared" si="7"/>
        <v>99</v>
      </c>
      <c r="C101" s="13">
        <v>2647.737627</v>
      </c>
      <c r="D101" s="13">
        <v>2706.5736310000002</v>
      </c>
      <c r="E101" s="13">
        <v>3350.5914929999999</v>
      </c>
      <c r="F101" s="13">
        <v>4640.9885199999999</v>
      </c>
      <c r="G101" s="13">
        <v>1888.93019</v>
      </c>
      <c r="H101" s="13">
        <v>2098.5689120000002</v>
      </c>
      <c r="I101" s="13">
        <v>8280.130502</v>
      </c>
      <c r="J101" s="13">
        <v>2494.591664</v>
      </c>
      <c r="K101" s="13">
        <v>2386.6754599999999</v>
      </c>
      <c r="L101" s="13">
        <v>1449.4598000000001</v>
      </c>
      <c r="M101" s="23">
        <v>2988.5340426666698</v>
      </c>
    </row>
    <row r="102" spans="2:13" x14ac:dyDescent="0.25">
      <c r="B102" s="9">
        <f t="shared" si="7"/>
        <v>100</v>
      </c>
      <c r="C102" s="13">
        <v>2647.1859279999999</v>
      </c>
      <c r="D102" s="13">
        <v>2695.29954</v>
      </c>
      <c r="E102" s="13">
        <v>3361.345366</v>
      </c>
      <c r="F102" s="13">
        <v>4599.8163569999997</v>
      </c>
      <c r="G102" s="13">
        <v>1888.864482</v>
      </c>
      <c r="H102" s="13">
        <v>2106.6112779999999</v>
      </c>
      <c r="I102" s="13">
        <v>6525.9265830000004</v>
      </c>
      <c r="J102" s="13">
        <v>2485.4091760000001</v>
      </c>
      <c r="K102" s="13">
        <v>2376.4047500000001</v>
      </c>
      <c r="L102" s="13">
        <v>1436.295022</v>
      </c>
      <c r="M102" s="23">
        <v>2628.5196762</v>
      </c>
    </row>
    <row r="103" spans="2:13" x14ac:dyDescent="0.25">
      <c r="B103" s="9">
        <f t="shared" si="7"/>
        <v>101</v>
      </c>
      <c r="C103" s="13">
        <v>2658.2993759999999</v>
      </c>
      <c r="D103" s="13">
        <v>2677.7210890000001</v>
      </c>
      <c r="E103" s="13">
        <v>3345.1300679999999</v>
      </c>
      <c r="F103" s="13">
        <v>4564.0207289999998</v>
      </c>
      <c r="G103" s="13">
        <v>2574.0248150000002</v>
      </c>
      <c r="H103" s="13">
        <v>2114.9023929999998</v>
      </c>
      <c r="I103" s="13">
        <v>6547.5359580000004</v>
      </c>
      <c r="J103" s="13">
        <v>2478.9179810000001</v>
      </c>
      <c r="K103" s="13">
        <v>2857.1159339999999</v>
      </c>
      <c r="L103" s="13">
        <v>1411.3432780000001</v>
      </c>
      <c r="M103" s="23">
        <v>2829.3518908666701</v>
      </c>
    </row>
    <row r="104" spans="2:13" x14ac:dyDescent="0.25">
      <c r="B104" s="9">
        <f t="shared" si="7"/>
        <v>102</v>
      </c>
      <c r="C104" s="13">
        <v>2658.9342080000001</v>
      </c>
      <c r="D104" s="13">
        <v>2673.374632</v>
      </c>
      <c r="E104" s="13">
        <v>3325.9927280000002</v>
      </c>
      <c r="F104" s="13">
        <v>4475.5298430000003</v>
      </c>
      <c r="G104" s="13">
        <v>2578.7303790000001</v>
      </c>
      <c r="H104" s="13">
        <v>2097.6405220000001</v>
      </c>
      <c r="I104" s="13">
        <v>6177.9166919999998</v>
      </c>
      <c r="J104" s="13">
        <v>2482.5612959999999</v>
      </c>
      <c r="K104" s="13">
        <v>2953.808732</v>
      </c>
      <c r="L104" s="13">
        <v>1425.110475</v>
      </c>
      <c r="M104" s="23">
        <v>2793.8779051333299</v>
      </c>
    </row>
    <row r="105" spans="2:13" x14ac:dyDescent="0.25">
      <c r="B105" s="9">
        <f t="shared" si="7"/>
        <v>103</v>
      </c>
      <c r="C105" s="13">
        <v>4651.4163909999997</v>
      </c>
      <c r="D105" s="13">
        <v>2677.0742730000002</v>
      </c>
      <c r="E105" s="13">
        <v>3327.2907599999999</v>
      </c>
      <c r="F105" s="13">
        <v>4456.6672209999997</v>
      </c>
      <c r="G105" s="13">
        <v>2021.7768140000001</v>
      </c>
      <c r="H105" s="13">
        <v>2112.1751570000001</v>
      </c>
      <c r="I105" s="13">
        <v>5972.9873440000001</v>
      </c>
      <c r="J105" s="13">
        <v>2477.9250539999998</v>
      </c>
      <c r="K105" s="13">
        <v>3371.3961490000002</v>
      </c>
      <c r="L105" s="13">
        <v>1427.868283</v>
      </c>
      <c r="M105" s="23">
        <v>2457.6860893333401</v>
      </c>
    </row>
    <row r="106" spans="2:13" x14ac:dyDescent="0.25">
      <c r="B106" s="9">
        <f t="shared" si="7"/>
        <v>104</v>
      </c>
      <c r="C106" s="13">
        <v>4498.830602</v>
      </c>
      <c r="D106" s="13">
        <v>2672.7346579999999</v>
      </c>
      <c r="E106" s="13">
        <v>3379.839246</v>
      </c>
      <c r="F106" s="13">
        <v>4428.6212500000001</v>
      </c>
      <c r="G106" s="13">
        <v>2011.012489</v>
      </c>
      <c r="H106" s="13">
        <v>2098.5880649999999</v>
      </c>
      <c r="I106" s="13">
        <v>5961.0394269999997</v>
      </c>
      <c r="J106" s="13">
        <v>2475.884239</v>
      </c>
      <c r="K106" s="13">
        <v>3349.7021519999998</v>
      </c>
      <c r="L106" s="13">
        <v>1434.2729019999999</v>
      </c>
      <c r="M106" s="23">
        <v>2475.1461106666702</v>
      </c>
    </row>
    <row r="107" spans="2:13" x14ac:dyDescent="0.25">
      <c r="B107" s="9">
        <f t="shared" si="7"/>
        <v>105</v>
      </c>
      <c r="C107" s="13">
        <v>4485.5772290000004</v>
      </c>
      <c r="D107" s="13">
        <v>2254.7376490000001</v>
      </c>
      <c r="E107" s="13">
        <v>3368.1680219999998</v>
      </c>
      <c r="F107" s="13">
        <v>4419.1573879999996</v>
      </c>
      <c r="G107" s="13">
        <v>2014.255185</v>
      </c>
      <c r="H107" s="13">
        <v>2098.5880649999999</v>
      </c>
      <c r="I107" s="13">
        <v>6698.3770599999998</v>
      </c>
      <c r="J107" s="13">
        <v>3294.2281830000002</v>
      </c>
      <c r="K107" s="13">
        <v>3339.5656250000002</v>
      </c>
      <c r="L107" s="13">
        <v>1426.7124699999999</v>
      </c>
      <c r="M107" s="23">
        <v>2893.8135443333299</v>
      </c>
    </row>
    <row r="108" spans="2:13" x14ac:dyDescent="0.25">
      <c r="B108" s="9">
        <f t="shared" si="7"/>
        <v>106</v>
      </c>
      <c r="C108" s="13">
        <v>2078.2261079999998</v>
      </c>
      <c r="D108" s="13">
        <v>2513.7169589999999</v>
      </c>
      <c r="E108" s="13">
        <v>3439.5765649999998</v>
      </c>
      <c r="F108" s="13">
        <v>6372.5899440000003</v>
      </c>
      <c r="G108" s="13">
        <v>2018.55261</v>
      </c>
      <c r="H108" s="13">
        <v>2095.6108629999999</v>
      </c>
      <c r="I108" s="13">
        <v>6702.833952</v>
      </c>
      <c r="J108" s="13">
        <v>3350.6206179999999</v>
      </c>
      <c r="K108" s="13">
        <v>3338.9375260000002</v>
      </c>
      <c r="L108" s="13">
        <v>1417.25614</v>
      </c>
      <c r="M108" s="23">
        <v>3347.8196217999998</v>
      </c>
    </row>
    <row r="109" spans="2:13" x14ac:dyDescent="0.25">
      <c r="B109" s="9">
        <f t="shared" si="7"/>
        <v>107</v>
      </c>
      <c r="C109" s="13">
        <v>1988.780473</v>
      </c>
      <c r="D109" s="13">
        <v>2517.8613660000001</v>
      </c>
      <c r="E109" s="13">
        <v>3443.0875540000002</v>
      </c>
      <c r="F109" s="13">
        <v>6568.9256109999997</v>
      </c>
      <c r="G109" s="13">
        <v>2018.4514819999999</v>
      </c>
      <c r="H109" s="13">
        <v>2095.0292140000001</v>
      </c>
      <c r="I109" s="13">
        <v>6720.4485350000004</v>
      </c>
      <c r="J109" s="13">
        <v>3363.5657729999998</v>
      </c>
      <c r="K109" s="13">
        <v>3344.9967620000002</v>
      </c>
      <c r="L109" s="13">
        <v>1432.1008810000001</v>
      </c>
      <c r="M109" s="23">
        <v>3379.7703998666698</v>
      </c>
    </row>
    <row r="110" spans="2:13" x14ac:dyDescent="0.25">
      <c r="B110" s="9">
        <f t="shared" si="7"/>
        <v>108</v>
      </c>
      <c r="C110" s="13">
        <v>1956.8021389999999</v>
      </c>
      <c r="D110" s="13">
        <v>2516.7083849999999</v>
      </c>
      <c r="E110" s="13">
        <v>3489.3477560000001</v>
      </c>
      <c r="F110" s="13">
        <v>4446.7783719999998</v>
      </c>
      <c r="G110" s="13">
        <v>2036.9372719999999</v>
      </c>
      <c r="H110" s="13">
        <v>2115.6498280000001</v>
      </c>
      <c r="I110" s="13">
        <v>6779.8403310000003</v>
      </c>
      <c r="J110" s="13">
        <v>3373.6453390000001</v>
      </c>
      <c r="K110" s="13">
        <v>3347.2897760000001</v>
      </c>
      <c r="L110" s="13">
        <v>2054.8019169999998</v>
      </c>
      <c r="M110" s="23">
        <v>3651.62858106667</v>
      </c>
    </row>
    <row r="111" spans="2:13" x14ac:dyDescent="0.25">
      <c r="B111" s="9">
        <f t="shared" si="7"/>
        <v>109</v>
      </c>
      <c r="C111" s="13">
        <v>1946.9078609999999</v>
      </c>
      <c r="D111" s="13">
        <v>2527.9824760000001</v>
      </c>
      <c r="E111" s="13">
        <v>3375.025572</v>
      </c>
      <c r="F111" s="13">
        <v>4448.4249870000003</v>
      </c>
      <c r="G111" s="13">
        <v>2049.2850830000002</v>
      </c>
      <c r="H111" s="13">
        <v>2118.1615830000001</v>
      </c>
      <c r="I111" s="13">
        <v>7157.6305670000002</v>
      </c>
      <c r="J111" s="13">
        <v>4898.6070170000003</v>
      </c>
      <c r="K111" s="13">
        <v>3346.996271</v>
      </c>
      <c r="L111" s="13">
        <v>1463.7858349999999</v>
      </c>
      <c r="M111" s="23">
        <v>3906.5940184000001</v>
      </c>
    </row>
    <row r="112" spans="2:13" x14ac:dyDescent="0.25">
      <c r="B112" s="9">
        <f t="shared" si="7"/>
        <v>110</v>
      </c>
      <c r="C112" s="13">
        <v>1946.356162</v>
      </c>
      <c r="D112" s="13">
        <v>2518.7599340000002</v>
      </c>
      <c r="E112" s="13">
        <v>3863.2996119999998</v>
      </c>
      <c r="F112" s="13">
        <v>4457.5501599999998</v>
      </c>
      <c r="G112" s="13">
        <v>2132.3822110000001</v>
      </c>
      <c r="H112" s="13">
        <v>2110.5937490000001</v>
      </c>
      <c r="I112" s="13">
        <v>7119.4013999999997</v>
      </c>
      <c r="J112" s="13">
        <v>4904.168028</v>
      </c>
      <c r="K112" s="13">
        <v>3329.6820990000001</v>
      </c>
      <c r="L112" s="13">
        <v>1456.9473660000001</v>
      </c>
      <c r="M112" s="23">
        <v>3865.2435163999999</v>
      </c>
    </row>
    <row r="113" spans="2:13" x14ac:dyDescent="0.25">
      <c r="B113" s="9">
        <f t="shared" si="7"/>
        <v>111</v>
      </c>
      <c r="C113" s="13">
        <v>1923.6222049999999</v>
      </c>
      <c r="D113" s="13">
        <v>2522.7430610000001</v>
      </c>
      <c r="E113" s="13">
        <v>5227.2407400000002</v>
      </c>
      <c r="F113" s="13">
        <v>4443.0512449999997</v>
      </c>
      <c r="G113" s="13">
        <v>2130.4544420000002</v>
      </c>
      <c r="H113" s="13">
        <v>2127.5298240000002</v>
      </c>
      <c r="I113" s="13">
        <v>7057.6454830000002</v>
      </c>
      <c r="J113" s="13">
        <v>2742.6724789999998</v>
      </c>
      <c r="K113" s="13">
        <v>2604.0866289999999</v>
      </c>
      <c r="L113" s="13">
        <v>1449.3869340000001</v>
      </c>
      <c r="M113" s="23">
        <v>2946.8201151333301</v>
      </c>
    </row>
    <row r="114" spans="2:13" x14ac:dyDescent="0.25">
      <c r="B114" s="9">
        <f t="shared" si="7"/>
        <v>112</v>
      </c>
      <c r="C114" s="13">
        <v>1897.4580800000001</v>
      </c>
      <c r="D114" s="13">
        <v>2526.919883</v>
      </c>
      <c r="E114" s="13">
        <v>5298.2525640000003</v>
      </c>
      <c r="F114" s="13">
        <v>4491.6214540000001</v>
      </c>
      <c r="G114" s="13">
        <v>2133.632243</v>
      </c>
      <c r="H114" s="13">
        <v>2819.1213200000002</v>
      </c>
      <c r="I114" s="13">
        <v>7036.0361080000002</v>
      </c>
      <c r="J114" s="13">
        <v>2746.6483459999999</v>
      </c>
      <c r="K114" s="13">
        <v>2627.7165690000002</v>
      </c>
      <c r="L114" s="13">
        <v>1154.1827410000001</v>
      </c>
      <c r="M114" s="23">
        <v>2925.7192874666698</v>
      </c>
    </row>
    <row r="115" spans="2:13" x14ac:dyDescent="0.25">
      <c r="B115" s="9">
        <f t="shared" si="7"/>
        <v>113</v>
      </c>
      <c r="C115" s="13">
        <v>1962.5684389999999</v>
      </c>
      <c r="D115" s="13">
        <v>2533.6784130000001</v>
      </c>
      <c r="E115" s="13">
        <v>3644.8310019999999</v>
      </c>
      <c r="F115" s="13">
        <v>3548.1340260000002</v>
      </c>
      <c r="G115" s="13">
        <v>2135.3805400000001</v>
      </c>
      <c r="H115" s="13">
        <v>2829.6617849999998</v>
      </c>
      <c r="I115" s="13">
        <v>7016.5872099999997</v>
      </c>
      <c r="J115" s="13">
        <v>2806.3217669999999</v>
      </c>
      <c r="K115" s="13">
        <v>2709.2323339999998</v>
      </c>
      <c r="L115" s="13">
        <v>1440.7723880000001</v>
      </c>
      <c r="M115" s="23">
        <v>3177.3770440666699</v>
      </c>
    </row>
    <row r="116" spans="2:13" x14ac:dyDescent="0.25">
      <c r="B116" s="9">
        <f t="shared" si="7"/>
        <v>114</v>
      </c>
      <c r="C116" s="13">
        <v>1953.3383389999999</v>
      </c>
      <c r="D116" s="13">
        <v>2533.5258509999999</v>
      </c>
      <c r="E116" s="13">
        <v>4820.3269840000003</v>
      </c>
      <c r="F116" s="13">
        <v>3551.0967869999999</v>
      </c>
      <c r="G116" s="13">
        <v>2126.7226409999998</v>
      </c>
      <c r="H116" s="13">
        <v>2830.3100730000001</v>
      </c>
      <c r="I116" s="13">
        <v>5068.563306</v>
      </c>
      <c r="J116" s="13">
        <v>2820.5006370000001</v>
      </c>
      <c r="K116" s="13">
        <v>2695.3720549999998</v>
      </c>
      <c r="L116" s="13">
        <v>1434.367769</v>
      </c>
      <c r="M116" s="23">
        <v>2707.3805625999998</v>
      </c>
    </row>
    <row r="117" spans="2:13" x14ac:dyDescent="0.25">
      <c r="B117" s="9">
        <f t="shared" si="7"/>
        <v>115</v>
      </c>
      <c r="C117" s="13">
        <v>1699.4243819999999</v>
      </c>
      <c r="D117" s="13">
        <v>2641.1785669999999</v>
      </c>
      <c r="E117" s="13">
        <v>4839.4643239999996</v>
      </c>
      <c r="F117" s="13">
        <v>3561.0144329999998</v>
      </c>
      <c r="G117" s="13">
        <v>2119.6858320000001</v>
      </c>
      <c r="H117" s="13">
        <v>2827.3328710000001</v>
      </c>
      <c r="I117" s="13">
        <v>5078.3685919999998</v>
      </c>
      <c r="J117" s="13">
        <v>2809.670611</v>
      </c>
      <c r="K117" s="13">
        <v>2702.5996439999999</v>
      </c>
      <c r="L117" s="13">
        <v>1478.1796360000001</v>
      </c>
      <c r="M117" s="23">
        <v>2760.6747484000002</v>
      </c>
    </row>
    <row r="118" spans="2:13" x14ac:dyDescent="0.25">
      <c r="B118" s="9">
        <f t="shared" si="7"/>
        <v>116</v>
      </c>
      <c r="C118" s="13">
        <v>1686.171008</v>
      </c>
      <c r="D118" s="13">
        <v>2639.0145189999998</v>
      </c>
      <c r="E118" s="13">
        <v>4849.1764020000001</v>
      </c>
      <c r="F118" s="13">
        <v>3551.4833979999999</v>
      </c>
      <c r="G118" s="13">
        <v>2110.8412480000002</v>
      </c>
      <c r="H118" s="13">
        <v>2843.5327320000001</v>
      </c>
      <c r="I118" s="13">
        <v>5089.3685919999998</v>
      </c>
      <c r="J118" s="13">
        <v>2814.724968</v>
      </c>
      <c r="K118" s="13">
        <v>2715.5487739999999</v>
      </c>
      <c r="L118" s="13">
        <v>1489.3902410000001</v>
      </c>
      <c r="M118" s="23">
        <v>2776.8852808000001</v>
      </c>
    </row>
    <row r="119" spans="2:13" x14ac:dyDescent="0.25">
      <c r="B119" s="9">
        <f t="shared" si="7"/>
        <v>117</v>
      </c>
      <c r="C119" s="13">
        <v>1685.6058190000001</v>
      </c>
      <c r="D119" s="13">
        <v>2640.8456590000001</v>
      </c>
      <c r="E119" s="13">
        <v>4909.373047</v>
      </c>
      <c r="F119" s="13">
        <v>3561.420619</v>
      </c>
      <c r="G119" s="13">
        <v>2120.547791</v>
      </c>
      <c r="H119" s="13">
        <v>2842.2899120000002</v>
      </c>
      <c r="I119" s="13">
        <v>5112.4769310000001</v>
      </c>
      <c r="J119" s="13">
        <v>2820.2859790000002</v>
      </c>
      <c r="K119" s="13">
        <v>2642.6032329999998</v>
      </c>
      <c r="L119" s="13">
        <v>1492.14805</v>
      </c>
      <c r="M119" s="23">
        <v>2756.1149977999999</v>
      </c>
    </row>
    <row r="120" spans="2:13" x14ac:dyDescent="0.25">
      <c r="B120" s="9">
        <f t="shared" si="7"/>
        <v>118</v>
      </c>
      <c r="C120" s="13">
        <v>2081.0514440000002</v>
      </c>
      <c r="D120" s="13">
        <v>2650.2332230000002</v>
      </c>
      <c r="E120" s="13">
        <v>5213.631781</v>
      </c>
      <c r="F120" s="13">
        <v>3612.5587420000002</v>
      </c>
      <c r="G120" s="13">
        <v>2033.9168299999999</v>
      </c>
      <c r="H120" s="13">
        <v>2757.8641520000001</v>
      </c>
      <c r="I120" s="13">
        <v>5089.2881269999998</v>
      </c>
      <c r="J120" s="13">
        <v>2686.3526660000002</v>
      </c>
      <c r="K120" s="13">
        <v>2638.3906900000002</v>
      </c>
      <c r="L120" s="13">
        <v>1489.498139</v>
      </c>
      <c r="M120" s="23">
        <v>2595.6406602666698</v>
      </c>
    </row>
    <row r="121" spans="2:13" x14ac:dyDescent="0.25">
      <c r="B121" s="9">
        <f t="shared" si="7"/>
        <v>119</v>
      </c>
      <c r="C121" s="13">
        <v>2073.6716759999999</v>
      </c>
      <c r="D121" s="13">
        <v>2932.6403599999999</v>
      </c>
      <c r="E121" s="13">
        <v>5167.3715789999997</v>
      </c>
      <c r="F121" s="13">
        <v>3601.5931679999999</v>
      </c>
      <c r="G121" s="13">
        <v>2047.108831</v>
      </c>
      <c r="H121" s="13">
        <v>2772.9345910000002</v>
      </c>
      <c r="I121" s="13">
        <v>5163.3315140000004</v>
      </c>
      <c r="J121" s="13">
        <v>3641.8275429999999</v>
      </c>
      <c r="K121" s="13">
        <v>2631.9258799999998</v>
      </c>
      <c r="L121" s="13">
        <v>1531.9704670000001</v>
      </c>
      <c r="M121" s="23">
        <v>2849.8711734666699</v>
      </c>
    </row>
    <row r="122" spans="2:13" x14ac:dyDescent="0.25">
      <c r="B122" s="9">
        <f t="shared" si="7"/>
        <v>120</v>
      </c>
      <c r="C122" s="13">
        <v>2066.5124639999999</v>
      </c>
      <c r="D122" s="13">
        <v>2388.9358860000002</v>
      </c>
      <c r="E122" s="13">
        <v>5238.7801220000001</v>
      </c>
      <c r="F122" s="13">
        <v>3479.8969240000001</v>
      </c>
      <c r="G122" s="13">
        <v>2035.717208</v>
      </c>
      <c r="H122" s="13">
        <v>2755.6325080000001</v>
      </c>
      <c r="I122" s="13">
        <v>5007.0875400000004</v>
      </c>
      <c r="J122" s="13">
        <v>3649.7040480000001</v>
      </c>
      <c r="K122" s="13">
        <v>2498.6729690000002</v>
      </c>
      <c r="L122" s="13">
        <v>1538.6975729999999</v>
      </c>
      <c r="M122" s="23">
        <v>2845.0948021999998</v>
      </c>
    </row>
    <row r="123" spans="2:13" x14ac:dyDescent="0.25">
      <c r="B123" s="9">
        <f t="shared" si="7"/>
        <v>121</v>
      </c>
      <c r="C123" s="13">
        <v>1940.6675789999999</v>
      </c>
      <c r="D123" s="13">
        <v>2400.5251960000001</v>
      </c>
      <c r="E123" s="13">
        <v>5219.1267610000004</v>
      </c>
      <c r="F123" s="13">
        <v>3465.9013450000002</v>
      </c>
      <c r="G123" s="13">
        <v>1941.9803810000001</v>
      </c>
      <c r="H123" s="13">
        <v>2547.9354130000002</v>
      </c>
      <c r="I123" s="13">
        <v>4989.472957</v>
      </c>
      <c r="J123" s="13">
        <v>2579.4959680000002</v>
      </c>
      <c r="K123" s="13">
        <v>2483.530182</v>
      </c>
      <c r="L123" s="13">
        <v>1549.4582250000001</v>
      </c>
      <c r="M123" s="23">
        <v>2546.43162133333</v>
      </c>
    </row>
    <row r="124" spans="2:13" x14ac:dyDescent="0.25">
      <c r="B124" s="9">
        <f t="shared" si="7"/>
        <v>122</v>
      </c>
      <c r="C124" s="13">
        <v>1959.814378</v>
      </c>
      <c r="D124" s="13">
        <v>2399.991258</v>
      </c>
      <c r="E124" s="13">
        <v>5212.1558889999997</v>
      </c>
      <c r="F124" s="13">
        <v>3417.3311359999998</v>
      </c>
      <c r="G124" s="13">
        <v>1934.0261700000001</v>
      </c>
      <c r="H124" s="13">
        <v>2556.2265269999998</v>
      </c>
      <c r="I124" s="13">
        <v>4975.9037969999999</v>
      </c>
      <c r="J124" s="13">
        <v>2597.296135</v>
      </c>
      <c r="K124" s="13">
        <v>3072.496345</v>
      </c>
      <c r="L124" s="13">
        <v>1535.691028</v>
      </c>
      <c r="M124" s="23">
        <v>2736.5614339333301</v>
      </c>
    </row>
    <row r="125" spans="2:13" x14ac:dyDescent="0.25">
      <c r="B125" s="9">
        <f t="shared" si="7"/>
        <v>123</v>
      </c>
      <c r="C125" s="13">
        <v>1959.224841</v>
      </c>
      <c r="D125" s="13">
        <v>2401.083995</v>
      </c>
      <c r="E125" s="13">
        <v>5120.4171759999999</v>
      </c>
      <c r="F125" s="13">
        <v>4220.2163350000001</v>
      </c>
      <c r="G125" s="13">
        <v>1929.450094</v>
      </c>
      <c r="H125" s="13">
        <v>2553.7147730000002</v>
      </c>
      <c r="I125" s="13">
        <v>6619.6453579999998</v>
      </c>
      <c r="J125" s="13">
        <v>2589.7180130000002</v>
      </c>
      <c r="K125" s="13">
        <v>3096.1262849999998</v>
      </c>
      <c r="L125" s="13">
        <v>1518.798736</v>
      </c>
      <c r="M125" s="23">
        <v>3069.8567945333298</v>
      </c>
    </row>
    <row r="126" spans="2:13" x14ac:dyDescent="0.25">
      <c r="B126" s="9">
        <f t="shared" si="7"/>
        <v>124</v>
      </c>
      <c r="C126" s="13">
        <v>1966.3840540000001</v>
      </c>
      <c r="D126" s="13">
        <v>2384.3285150000002</v>
      </c>
      <c r="E126" s="13">
        <v>8479.592971</v>
      </c>
      <c r="F126" s="13">
        <v>4222.9198070000002</v>
      </c>
      <c r="G126" s="13">
        <v>1935.9764419999999</v>
      </c>
      <c r="H126" s="13">
        <v>2593.35385</v>
      </c>
      <c r="I126" s="13">
        <v>6625.3299740000002</v>
      </c>
      <c r="J126" s="13">
        <v>2586.3418259999999</v>
      </c>
      <c r="K126" s="13">
        <v>3125.1710400000002</v>
      </c>
      <c r="L126" s="13">
        <v>1534.434215</v>
      </c>
      <c r="M126" s="23">
        <v>2868.60664633334</v>
      </c>
    </row>
    <row r="127" spans="2:13" x14ac:dyDescent="0.25">
      <c r="B127" s="9">
        <f t="shared" si="7"/>
        <v>125</v>
      </c>
      <c r="C127" s="13">
        <v>2034.2993750000001</v>
      </c>
      <c r="D127" s="13">
        <v>2378.5477230000001</v>
      </c>
      <c r="E127" s="13">
        <v>8719.598833</v>
      </c>
      <c r="F127" s="13">
        <v>4311.4106940000001</v>
      </c>
      <c r="G127" s="13">
        <v>1928.939633</v>
      </c>
      <c r="H127" s="13">
        <v>2598.0928389999999</v>
      </c>
      <c r="I127" s="13">
        <v>6587.1008080000001</v>
      </c>
      <c r="J127" s="13">
        <v>2579.8506299999999</v>
      </c>
      <c r="K127" s="13">
        <v>3141.503635</v>
      </c>
      <c r="L127" s="13">
        <v>1509.482471</v>
      </c>
      <c r="M127" s="23">
        <v>2826.0433901333399</v>
      </c>
    </row>
    <row r="128" spans="2:13" x14ac:dyDescent="0.25">
      <c r="B128" s="9">
        <f t="shared" si="7"/>
        <v>126</v>
      </c>
      <c r="C128" s="13">
        <v>2034.8510739999999</v>
      </c>
      <c r="D128" s="13">
        <v>2374.201266</v>
      </c>
      <c r="E128" s="13">
        <v>8731.5917059999992</v>
      </c>
      <c r="F128" s="13">
        <v>5266.8789960000004</v>
      </c>
      <c r="G128" s="13">
        <v>1924.642208</v>
      </c>
      <c r="H128" s="13">
        <v>2574.573339</v>
      </c>
      <c r="I128" s="13">
        <v>7544.4969140000003</v>
      </c>
      <c r="J128" s="13">
        <v>2584.200566</v>
      </c>
      <c r="K128" s="13">
        <v>3124.1894630000002</v>
      </c>
      <c r="L128" s="13">
        <v>1467.2323369999999</v>
      </c>
      <c r="M128" s="23">
        <v>2992.2583846000002</v>
      </c>
    </row>
    <row r="129" spans="2:13" x14ac:dyDescent="0.25">
      <c r="B129" s="9">
        <f t="shared" si="7"/>
        <v>127</v>
      </c>
      <c r="C129" s="13">
        <v>2027.471307</v>
      </c>
      <c r="D129" s="13">
        <v>2826.1137480000002</v>
      </c>
      <c r="E129" s="13">
        <v>8986.6602650000004</v>
      </c>
      <c r="F129" s="13">
        <v>5248.0163750000002</v>
      </c>
      <c r="G129" s="13">
        <v>1913.2505860000001</v>
      </c>
      <c r="H129" s="13">
        <v>2567.005506</v>
      </c>
      <c r="I129" s="13">
        <v>7555.4969140000003</v>
      </c>
      <c r="J129" s="13">
        <v>2534.68003</v>
      </c>
      <c r="K129" s="13">
        <v>3218.5677369999999</v>
      </c>
      <c r="L129" s="13">
        <v>2298.5447359999998</v>
      </c>
      <c r="M129" s="23">
        <v>3267.6851919333299</v>
      </c>
    </row>
    <row r="130" spans="2:13" x14ac:dyDescent="0.25">
      <c r="B130" s="9">
        <f t="shared" si="7"/>
        <v>128</v>
      </c>
      <c r="C130" s="13">
        <v>2040.72468</v>
      </c>
      <c r="D130" s="13">
        <v>2825.6361120000001</v>
      </c>
      <c r="E130" s="13">
        <v>8989.9194869999992</v>
      </c>
      <c r="F130" s="13">
        <v>5321.6057440000004</v>
      </c>
      <c r="G130" s="13">
        <v>1925.8193550000001</v>
      </c>
      <c r="H130" s="13">
        <v>2567.005506</v>
      </c>
      <c r="I130" s="13">
        <v>7488.9502300000004</v>
      </c>
      <c r="J130" s="13">
        <v>2599.8314489999998</v>
      </c>
      <c r="K130" s="13">
        <v>3216.274723</v>
      </c>
      <c r="L130" s="13">
        <v>2206.6093329999999</v>
      </c>
      <c r="M130" s="23">
        <v>3232.2447143333302</v>
      </c>
    </row>
    <row r="131" spans="2:13" x14ac:dyDescent="0.25">
      <c r="B131" s="9">
        <f t="shared" si="7"/>
        <v>129</v>
      </c>
      <c r="C131" s="13">
        <v>2021.5779070000001</v>
      </c>
      <c r="D131" s="13">
        <v>2829.975727</v>
      </c>
      <c r="E131" s="13">
        <v>4439.1609319999998</v>
      </c>
      <c r="F131" s="13">
        <v>3659.5395520000002</v>
      </c>
      <c r="G131" s="13">
        <v>1929.8426910000001</v>
      </c>
      <c r="H131" s="13">
        <v>2569.601052</v>
      </c>
      <c r="I131" s="13">
        <v>7508.399128</v>
      </c>
      <c r="J131" s="13">
        <v>2608.8673920000001</v>
      </c>
      <c r="K131" s="13">
        <v>3219.2854980000002</v>
      </c>
      <c r="L131" s="13">
        <v>2186.766044</v>
      </c>
      <c r="M131" s="23">
        <v>3538.8592929333299</v>
      </c>
    </row>
    <row r="132" spans="2:13" x14ac:dyDescent="0.25">
      <c r="B132" s="9">
        <f t="shared" si="7"/>
        <v>130</v>
      </c>
      <c r="C132" s="13">
        <v>1647.1953659999999</v>
      </c>
      <c r="D132" s="13">
        <v>2863.9884280000001</v>
      </c>
      <c r="E132" s="13">
        <v>4267.5526579999996</v>
      </c>
      <c r="F132" s="13">
        <v>3671.9690679999999</v>
      </c>
      <c r="G132" s="13">
        <v>2400.9760240000001</v>
      </c>
      <c r="H132" s="13">
        <v>2556.0139610000001</v>
      </c>
      <c r="I132" s="13">
        <v>7347.0350909999997</v>
      </c>
      <c r="J132" s="13">
        <v>2557.4773209999998</v>
      </c>
      <c r="K132" s="13">
        <v>3236.1483250000001</v>
      </c>
      <c r="L132" s="13">
        <v>2184.0082349999998</v>
      </c>
      <c r="M132" s="23">
        <v>3608.77959506667</v>
      </c>
    </row>
    <row r="133" spans="2:13" x14ac:dyDescent="0.25">
      <c r="B133" s="9">
        <f t="shared" ref="B133:B196" si="8">B132+1</f>
        <v>131</v>
      </c>
      <c r="C133" s="13">
        <v>1637.8808289999999</v>
      </c>
      <c r="D133" s="13">
        <v>2568.48344</v>
      </c>
      <c r="E133" s="13">
        <v>4265.9347630000002</v>
      </c>
      <c r="F133" s="13">
        <v>3656.1050310000001</v>
      </c>
      <c r="G133" s="13">
        <v>2391.2694799999999</v>
      </c>
      <c r="H133" s="13">
        <v>3695.8038649999999</v>
      </c>
      <c r="I133" s="13">
        <v>7325.145802</v>
      </c>
      <c r="J133" s="13">
        <v>2559.2276999999999</v>
      </c>
      <c r="K133" s="13">
        <v>3250.0086040000001</v>
      </c>
      <c r="L133" s="13">
        <v>1537.8720820000001</v>
      </c>
      <c r="M133" s="23">
        <v>3543.7304531999998</v>
      </c>
    </row>
    <row r="134" spans="2:13" x14ac:dyDescent="0.25">
      <c r="B134" s="9">
        <f t="shared" si="8"/>
        <v>132</v>
      </c>
      <c r="C134" s="13">
        <v>1634.0990810000001</v>
      </c>
      <c r="D134" s="13">
        <v>2557.2093490000002</v>
      </c>
      <c r="E134" s="13">
        <v>3640.8881999999999</v>
      </c>
      <c r="F134" s="13">
        <v>3744.5959170000001</v>
      </c>
      <c r="G134" s="13">
        <v>2371.3587619999998</v>
      </c>
      <c r="H134" s="13">
        <v>3696.0060579999999</v>
      </c>
      <c r="I134" s="13">
        <v>7273.3791920000003</v>
      </c>
      <c r="J134" s="13">
        <v>2550.045212</v>
      </c>
      <c r="K134" s="13">
        <v>2970.4272940000001</v>
      </c>
      <c r="L134" s="13">
        <v>1553.604345</v>
      </c>
      <c r="M134" s="23">
        <v>3486.6565134000002</v>
      </c>
    </row>
    <row r="135" spans="2:13" x14ac:dyDescent="0.25">
      <c r="B135" s="9">
        <f t="shared" si="8"/>
        <v>133</v>
      </c>
      <c r="C135" s="13">
        <v>1624.665356</v>
      </c>
      <c r="D135" s="13">
        <v>2567.278726</v>
      </c>
      <c r="E135" s="13">
        <v>3644.5350039999998</v>
      </c>
      <c r="F135" s="13">
        <v>3793.1661260000001</v>
      </c>
      <c r="G135" s="13">
        <v>2516.2721120000001</v>
      </c>
      <c r="H135" s="13">
        <v>2337.0350589999998</v>
      </c>
      <c r="I135" s="13">
        <v>6900.3797219999997</v>
      </c>
      <c r="J135" s="13">
        <v>2423.596638</v>
      </c>
      <c r="K135" s="13">
        <v>2975.5389279999999</v>
      </c>
      <c r="L135" s="13">
        <v>1534.319757</v>
      </c>
      <c r="M135" s="23">
        <v>3201.0928404000001</v>
      </c>
    </row>
    <row r="136" spans="2:13" x14ac:dyDescent="0.25">
      <c r="B136" s="9">
        <f t="shared" si="8"/>
        <v>134</v>
      </c>
      <c r="C136" s="13">
        <v>1716.1679899999999</v>
      </c>
      <c r="D136" s="13">
        <v>2566.0684339999998</v>
      </c>
      <c r="E136" s="13">
        <v>3573.12646</v>
      </c>
      <c r="F136" s="13">
        <v>3791.251436</v>
      </c>
      <c r="G136" s="13">
        <v>2516.3858690000002</v>
      </c>
      <c r="H136" s="13">
        <v>2458.244467</v>
      </c>
      <c r="I136" s="13">
        <v>6925.9740119999997</v>
      </c>
      <c r="J136" s="13">
        <v>2425.618035</v>
      </c>
      <c r="K136" s="13">
        <v>2975.9655400000001</v>
      </c>
      <c r="L136" s="13">
        <v>1526.759325</v>
      </c>
      <c r="M136" s="23">
        <v>3206.6590220666699</v>
      </c>
    </row>
    <row r="137" spans="2:13" x14ac:dyDescent="0.25">
      <c r="B137" s="9">
        <f t="shared" si="8"/>
        <v>135</v>
      </c>
      <c r="C137" s="13">
        <v>1980.528215</v>
      </c>
      <c r="D137" s="13">
        <v>2673.2191130000001</v>
      </c>
      <c r="E137" s="13">
        <v>3592.8073429999999</v>
      </c>
      <c r="F137" s="13">
        <v>4906.9260919999997</v>
      </c>
      <c r="G137" s="13">
        <v>2532.5954919999999</v>
      </c>
      <c r="H137" s="13">
        <v>2460.756222</v>
      </c>
      <c r="I137" s="13">
        <v>6947.5833869999997</v>
      </c>
      <c r="J137" s="13">
        <v>2395.9690099999998</v>
      </c>
      <c r="K137" s="13">
        <v>2974.9639160000002</v>
      </c>
      <c r="L137" s="13">
        <v>1537.96993</v>
      </c>
      <c r="M137" s="23">
        <v>3140.1695388666699</v>
      </c>
    </row>
    <row r="138" spans="2:13" x14ac:dyDescent="0.25">
      <c r="B138" s="9">
        <f t="shared" si="8"/>
        <v>136</v>
      </c>
      <c r="C138" s="13">
        <v>2616.1399710000001</v>
      </c>
      <c r="D138" s="13">
        <v>2680.6987220000001</v>
      </c>
      <c r="E138" s="13">
        <v>3605.8595679999999</v>
      </c>
      <c r="F138" s="13">
        <v>4917.1170599999996</v>
      </c>
      <c r="G138" s="13">
        <v>2530.8471939999999</v>
      </c>
      <c r="H138" s="13">
        <v>2457.7790190000001</v>
      </c>
      <c r="I138" s="13">
        <v>6959.5313040000001</v>
      </c>
      <c r="J138" s="13">
        <v>2433.4858389999999</v>
      </c>
      <c r="K138" s="13">
        <v>2985.1004429999998</v>
      </c>
      <c r="L138" s="13">
        <v>1544.8083999999999</v>
      </c>
      <c r="M138" s="23">
        <v>3029.1745460000002</v>
      </c>
    </row>
    <row r="139" spans="2:13" x14ac:dyDescent="0.25">
      <c r="B139" s="9">
        <f t="shared" si="8"/>
        <v>137</v>
      </c>
      <c r="C139" s="13">
        <v>2629.393345</v>
      </c>
      <c r="D139" s="13">
        <v>2673.4489119999998</v>
      </c>
      <c r="E139" s="13">
        <v>3461.2975200000001</v>
      </c>
      <c r="F139" s="13">
        <v>6342.6638659999999</v>
      </c>
      <c r="G139" s="13">
        <v>2530.4366479999999</v>
      </c>
      <c r="H139" s="13">
        <v>2431.497891</v>
      </c>
      <c r="I139" s="13">
        <v>7849.6310910000002</v>
      </c>
      <c r="J139" s="13">
        <v>2451.2860059999998</v>
      </c>
      <c r="K139" s="13">
        <v>2361.4653400000002</v>
      </c>
      <c r="L139" s="13">
        <v>1475.0757759999999</v>
      </c>
      <c r="M139" s="23">
        <v>2980.5917135999998</v>
      </c>
    </row>
    <row r="140" spans="2:13" x14ac:dyDescent="0.25">
      <c r="B140" s="9">
        <f t="shared" si="8"/>
        <v>138</v>
      </c>
      <c r="C140" s="13">
        <v>2628.7606139999998</v>
      </c>
      <c r="D140" s="13">
        <v>2670.9790739999999</v>
      </c>
      <c r="E140" s="13">
        <v>3444.2748299999998</v>
      </c>
      <c r="F140" s="13">
        <v>6321.0190080000002</v>
      </c>
      <c r="G140" s="13">
        <v>2710.19229</v>
      </c>
      <c r="H140" s="13">
        <v>2439.7890050000001</v>
      </c>
      <c r="I140" s="13">
        <v>7860.6310910000002</v>
      </c>
      <c r="J140" s="13">
        <v>2395.1117810000001</v>
      </c>
      <c r="K140" s="13">
        <v>2355.5734229999998</v>
      </c>
      <c r="L140" s="13">
        <v>1462.1655929999999</v>
      </c>
      <c r="M140" s="23">
        <v>2975.3637699999999</v>
      </c>
    </row>
    <row r="141" spans="2:13" x14ac:dyDescent="0.25">
      <c r="B141" s="9">
        <f t="shared" si="8"/>
        <v>139</v>
      </c>
      <c r="C141" s="13">
        <v>2617.683935</v>
      </c>
      <c r="D141" s="13">
        <v>2675.325531</v>
      </c>
      <c r="E141" s="13">
        <v>4526.4858690000001</v>
      </c>
      <c r="F141" s="13">
        <v>6331.23009</v>
      </c>
      <c r="G141" s="13">
        <v>2712.561029</v>
      </c>
      <c r="H141" s="13">
        <v>2447.356839</v>
      </c>
      <c r="I141" s="13">
        <v>7865.087982</v>
      </c>
      <c r="J141" s="13">
        <v>2156.0304390000001</v>
      </c>
      <c r="K141" s="13">
        <v>2355.8588220000001</v>
      </c>
      <c r="L141" s="13">
        <v>1460.225183</v>
      </c>
      <c r="M141" s="23">
        <v>2842.4744587333398</v>
      </c>
    </row>
    <row r="142" spans="2:13" x14ac:dyDescent="0.25">
      <c r="B142" s="9">
        <f t="shared" si="8"/>
        <v>140</v>
      </c>
      <c r="C142" s="13">
        <v>1922.27316</v>
      </c>
      <c r="D142" s="13">
        <v>2685.8070910000001</v>
      </c>
      <c r="E142" s="13">
        <v>4514.4929959999999</v>
      </c>
      <c r="F142" s="13">
        <v>6350.0927119999997</v>
      </c>
      <c r="G142" s="13">
        <v>2718.9556809999999</v>
      </c>
      <c r="H142" s="13">
        <v>3696.9183039999998</v>
      </c>
      <c r="I142" s="13">
        <v>7847.4733990000004</v>
      </c>
      <c r="J142" s="13">
        <v>2150.809906</v>
      </c>
      <c r="K142" s="13">
        <v>2341.4208939999999</v>
      </c>
      <c r="L142" s="13">
        <v>1453.8205640000001</v>
      </c>
      <c r="M142" s="23">
        <v>3135.70355373333</v>
      </c>
    </row>
    <row r="143" spans="2:13" x14ac:dyDescent="0.25">
      <c r="B143" s="9">
        <f t="shared" si="8"/>
        <v>141</v>
      </c>
      <c r="C143" s="13">
        <v>1913.04306</v>
      </c>
      <c r="D143" s="13">
        <v>2691.1344869999998</v>
      </c>
      <c r="E143" s="13">
        <v>4525.5134420000004</v>
      </c>
      <c r="F143" s="13">
        <v>6619.7019760000003</v>
      </c>
      <c r="G143" s="13">
        <v>2334.3395180000002</v>
      </c>
      <c r="H143" s="13">
        <v>3706.6999489999998</v>
      </c>
      <c r="I143" s="13">
        <v>8227.9019229999994</v>
      </c>
      <c r="J143" s="13">
        <v>2145.755549</v>
      </c>
      <c r="K143" s="13">
        <v>2337.590424</v>
      </c>
      <c r="L143" s="13">
        <v>1432.2061490000001</v>
      </c>
      <c r="M143" s="23">
        <v>3176.5829865999999</v>
      </c>
    </row>
    <row r="144" spans="2:13" x14ac:dyDescent="0.25">
      <c r="B144" s="9">
        <f t="shared" si="8"/>
        <v>142</v>
      </c>
      <c r="C144" s="13">
        <v>1847.932701</v>
      </c>
      <c r="D144" s="13">
        <v>2265.8920779999999</v>
      </c>
      <c r="E144" s="13">
        <v>4571.7736439999999</v>
      </c>
      <c r="F144" s="13">
        <v>6719.0274820000004</v>
      </c>
      <c r="G144" s="13">
        <v>2344.046061</v>
      </c>
      <c r="H144" s="13">
        <v>2697.7547800000002</v>
      </c>
      <c r="I144" s="13">
        <v>5574.8064130000002</v>
      </c>
      <c r="J144" s="13">
        <v>2143.4036259999998</v>
      </c>
      <c r="K144" s="13">
        <v>2338.2011790000001</v>
      </c>
      <c r="L144" s="13">
        <v>1438.910967</v>
      </c>
      <c r="M144" s="23">
        <v>2580.98034386667</v>
      </c>
    </row>
    <row r="145" spans="2:13" x14ac:dyDescent="0.25">
      <c r="B145" s="9">
        <f t="shared" si="8"/>
        <v>143</v>
      </c>
      <c r="C145" s="13">
        <v>1847.3810020000001</v>
      </c>
      <c r="D145" s="13">
        <v>2261.9089509999999</v>
      </c>
      <c r="E145" s="13">
        <v>4552.6363039999997</v>
      </c>
      <c r="F145" s="13">
        <v>7073.0503230000004</v>
      </c>
      <c r="G145" s="13">
        <v>2342.297763</v>
      </c>
      <c r="H145" s="13">
        <v>2697.7547800000002</v>
      </c>
      <c r="I145" s="13">
        <v>5613.0355799999998</v>
      </c>
      <c r="J145" s="13">
        <v>2139.9879000000001</v>
      </c>
      <c r="K145" s="13">
        <v>2775.3863529999999</v>
      </c>
      <c r="L145" s="13">
        <v>1163.3618959999999</v>
      </c>
      <c r="M145" s="23">
        <v>2625.0247727999999</v>
      </c>
    </row>
    <row r="146" spans="2:13" x14ac:dyDescent="0.25">
      <c r="B146" s="9">
        <f t="shared" si="8"/>
        <v>144</v>
      </c>
      <c r="C146" s="13">
        <v>1932.3879469999999</v>
      </c>
      <c r="D146" s="13">
        <v>2268.6674819999998</v>
      </c>
      <c r="E146" s="13">
        <v>4560.5462619999998</v>
      </c>
      <c r="F146" s="13">
        <v>7084.6425829999998</v>
      </c>
      <c r="G146" s="13">
        <v>2342.2061279999998</v>
      </c>
      <c r="H146" s="13">
        <v>2697.9739770000001</v>
      </c>
      <c r="I146" s="13">
        <v>5591.4262049999998</v>
      </c>
      <c r="J146" s="13">
        <v>2606.1752280000001</v>
      </c>
      <c r="K146" s="13">
        <v>2770.4338539999999</v>
      </c>
      <c r="L146" s="13">
        <v>1174.721951</v>
      </c>
      <c r="M146" s="23">
        <v>2729.5059678666598</v>
      </c>
    </row>
    <row r="147" spans="2:13" x14ac:dyDescent="0.25">
      <c r="B147" s="9">
        <f t="shared" si="8"/>
        <v>145</v>
      </c>
      <c r="C147" s="13">
        <v>1958.5520309999999</v>
      </c>
      <c r="D147" s="13">
        <v>2269.3082079999999</v>
      </c>
      <c r="E147" s="13">
        <v>8715.7196430000004</v>
      </c>
      <c r="F147" s="13">
        <v>5228.7021320000003</v>
      </c>
      <c r="G147" s="13">
        <v>2348.5971049999998</v>
      </c>
      <c r="H147" s="13">
        <v>2702.7129660000001</v>
      </c>
      <c r="I147" s="13">
        <v>5573.4915229999997</v>
      </c>
      <c r="J147" s="13">
        <v>2596.9927389999998</v>
      </c>
      <c r="K147" s="13">
        <v>3013.409991</v>
      </c>
      <c r="L147" s="13">
        <v>1412.8620350000001</v>
      </c>
      <c r="M147" s="23">
        <v>2618.44657166667</v>
      </c>
    </row>
    <row r="148" spans="2:13" x14ac:dyDescent="0.25">
      <c r="B148" s="9">
        <f t="shared" si="8"/>
        <v>146</v>
      </c>
      <c r="C148" s="13">
        <v>1951.392818</v>
      </c>
      <c r="D148" s="13">
        <v>2270.5585430000001</v>
      </c>
      <c r="E148" s="13">
        <v>8669.4594410000009</v>
      </c>
      <c r="F148" s="13">
        <v>3893.8252710000002</v>
      </c>
      <c r="G148" s="13">
        <v>2328.189762</v>
      </c>
      <c r="H148" s="13">
        <v>2781.060825</v>
      </c>
      <c r="I148" s="13">
        <v>5590.7209329999996</v>
      </c>
      <c r="J148" s="13">
        <v>2599.219834</v>
      </c>
      <c r="K148" s="13">
        <v>3027.27027</v>
      </c>
      <c r="L148" s="13">
        <v>1453.212352</v>
      </c>
      <c r="M148" s="23">
        <v>2656.68160186667</v>
      </c>
    </row>
    <row r="149" spans="2:13" x14ac:dyDescent="0.25">
      <c r="B149" s="9">
        <f t="shared" si="8"/>
        <v>147</v>
      </c>
      <c r="C149" s="13">
        <v>1944.01305</v>
      </c>
      <c r="D149" s="13">
        <v>2269.4055619999999</v>
      </c>
      <c r="E149" s="13">
        <v>5199.245148</v>
      </c>
      <c r="F149" s="13">
        <v>5305.7096629999996</v>
      </c>
      <c r="G149" s="13">
        <v>1899.042136</v>
      </c>
      <c r="H149" s="13">
        <v>2760.3921740000001</v>
      </c>
      <c r="I149" s="13">
        <v>5539.2887579999997</v>
      </c>
      <c r="J149" s="13">
        <v>2605.7110299999999</v>
      </c>
      <c r="K149" s="13">
        <v>3037.4067970000001</v>
      </c>
      <c r="L149" s="13">
        <v>1446.3738820000001</v>
      </c>
      <c r="M149" s="23">
        <v>2850.3812488666699</v>
      </c>
    </row>
    <row r="150" spans="2:13" x14ac:dyDescent="0.25">
      <c r="B150" s="9">
        <f t="shared" si="8"/>
        <v>148</v>
      </c>
      <c r="C150" s="13">
        <v>1678.64048</v>
      </c>
      <c r="D150" s="13">
        <v>3390.7339689999999</v>
      </c>
      <c r="E150" s="13">
        <v>5179.591786</v>
      </c>
      <c r="F150" s="13">
        <v>5574.4178009999996</v>
      </c>
      <c r="G150" s="13">
        <v>1981.0548249999999</v>
      </c>
      <c r="H150" s="13">
        <v>2761.6349949999999</v>
      </c>
      <c r="I150" s="13">
        <v>5562.397097</v>
      </c>
      <c r="J150" s="13">
        <v>2594.2141470000001</v>
      </c>
      <c r="K150" s="13">
        <v>3054.269624</v>
      </c>
      <c r="L150" s="13">
        <v>1437.5697130000001</v>
      </c>
      <c r="M150" s="23">
        <v>2764.5438618666599</v>
      </c>
    </row>
    <row r="151" spans="2:13" x14ac:dyDescent="0.25">
      <c r="B151" s="9">
        <f t="shared" si="8"/>
        <v>149</v>
      </c>
      <c r="C151" s="13">
        <v>1687.955017</v>
      </c>
      <c r="D151" s="13">
        <v>3402.497014</v>
      </c>
      <c r="E151" s="13">
        <v>5087.8530739999997</v>
      </c>
      <c r="F151" s="13">
        <v>5631.4551570000003</v>
      </c>
      <c r="G151" s="13">
        <v>1976.581128</v>
      </c>
      <c r="H151" s="13">
        <v>2759.039448</v>
      </c>
      <c r="I151" s="13">
        <v>4896.1458759999996</v>
      </c>
      <c r="J151" s="13">
        <v>2467.9130610000002</v>
      </c>
      <c r="K151" s="13">
        <v>3030.6396840000002</v>
      </c>
      <c r="L151" s="13">
        <v>1426.3591080000001</v>
      </c>
      <c r="M151" s="23">
        <v>2587.29272073334</v>
      </c>
    </row>
    <row r="152" spans="2:13" x14ac:dyDescent="0.25">
      <c r="B152" s="9">
        <f t="shared" si="8"/>
        <v>150</v>
      </c>
      <c r="C152" s="13">
        <v>1701.0571669999999</v>
      </c>
      <c r="D152" s="13">
        <v>3401.5624210000001</v>
      </c>
      <c r="E152" s="13">
        <v>5159.2616170000001</v>
      </c>
      <c r="F152" s="13">
        <v>5627.8067069999997</v>
      </c>
      <c r="G152" s="13">
        <v>1978.3133009999999</v>
      </c>
      <c r="H152" s="13">
        <v>2758.4564439999999</v>
      </c>
      <c r="I152" s="13">
        <v>4879.1411420000004</v>
      </c>
      <c r="J152" s="13">
        <v>2475.789565</v>
      </c>
      <c r="K152" s="13">
        <v>3047.9538560000001</v>
      </c>
      <c r="L152" s="13">
        <v>1467.8920660000001</v>
      </c>
      <c r="M152" s="23">
        <v>2601.1581060666699</v>
      </c>
    </row>
    <row r="153" spans="2:13" x14ac:dyDescent="0.25">
      <c r="B153" s="9">
        <f t="shared" si="8"/>
        <v>151</v>
      </c>
      <c r="C153" s="13"/>
      <c r="D153" s="13">
        <v>3390.2883299999999</v>
      </c>
      <c r="E153" s="13">
        <v>5229.6026899999997</v>
      </c>
      <c r="F153" s="13">
        <v>5588.9535610000003</v>
      </c>
      <c r="G153" s="13">
        <v>1987.1578850000001</v>
      </c>
      <c r="H153" s="13">
        <v>2741.1543609999999</v>
      </c>
      <c r="I153" s="13">
        <v>4921.0603929999997</v>
      </c>
      <c r="J153" s="13">
        <v>2470.2285539999998</v>
      </c>
      <c r="K153" s="13">
        <v>3020.505212</v>
      </c>
      <c r="L153" s="13">
        <v>1470.6498750000001</v>
      </c>
      <c r="M153" s="23"/>
    </row>
    <row r="154" spans="2:13" x14ac:dyDescent="0.25">
      <c r="B154" s="9">
        <f t="shared" si="8"/>
        <v>152</v>
      </c>
      <c r="C154" s="13"/>
      <c r="D154" s="13">
        <v>3377.0314010000002</v>
      </c>
      <c r="E154" s="13">
        <v>4941.2723379999998</v>
      </c>
      <c r="F154" s="13">
        <v>5607.8161829999999</v>
      </c>
      <c r="G154" s="13">
        <v>1989.085654</v>
      </c>
      <c r="H154" s="13">
        <v>2755.7228540000001</v>
      </c>
      <c r="I154" s="13">
        <v>4936.9952810000004</v>
      </c>
      <c r="J154" s="13">
        <v>2481.0585799999999</v>
      </c>
      <c r="K154" s="13">
        <v>3114.8834849999998</v>
      </c>
      <c r="L154" s="13">
        <v>1477.054494</v>
      </c>
      <c r="M154" s="23"/>
    </row>
    <row r="155" spans="2:13" x14ac:dyDescent="0.25">
      <c r="B155" s="9">
        <f t="shared" si="8"/>
        <v>153</v>
      </c>
      <c r="C155" s="13"/>
      <c r="D155" s="13">
        <v>3370.2728710000001</v>
      </c>
      <c r="E155" s="13">
        <v>4930.9844620000003</v>
      </c>
      <c r="F155" s="13">
        <v>5426.3991809999998</v>
      </c>
      <c r="G155" s="13">
        <v>1977.694031</v>
      </c>
      <c r="H155" s="13">
        <v>2793.70433</v>
      </c>
      <c r="I155" s="13">
        <v>4925.047364</v>
      </c>
      <c r="J155" s="13">
        <v>2470.5349390000001</v>
      </c>
      <c r="K155" s="13">
        <v>3117.1764990000001</v>
      </c>
      <c r="L155" s="13">
        <v>2156.386853</v>
      </c>
      <c r="M155" s="23"/>
    </row>
    <row r="156" spans="2:13" x14ac:dyDescent="0.25">
      <c r="B156" s="9">
        <f t="shared" si="8"/>
        <v>154</v>
      </c>
      <c r="C156" s="13"/>
      <c r="D156" s="13">
        <v>3365.926414</v>
      </c>
      <c r="E156" s="13">
        <v>5021.7523719999999</v>
      </c>
      <c r="F156" s="13">
        <v>5438.485471</v>
      </c>
      <c r="G156" s="13">
        <v>1973.3966069999999</v>
      </c>
      <c r="H156" s="13">
        <v>2780.1172390000002</v>
      </c>
      <c r="I156" s="13">
        <v>5428.3630249999997</v>
      </c>
      <c r="J156" s="13">
        <v>2436.335079</v>
      </c>
      <c r="K156" s="13">
        <v>3349.8486499999999</v>
      </c>
      <c r="L156" s="13">
        <v>2148.20831</v>
      </c>
      <c r="M156" s="23"/>
    </row>
    <row r="157" spans="2:13" x14ac:dyDescent="0.25">
      <c r="B157" s="9">
        <f t="shared" si="8"/>
        <v>155</v>
      </c>
      <c r="C157" s="13"/>
      <c r="D157" s="13">
        <v>3255.1552139999999</v>
      </c>
      <c r="E157" s="13">
        <v>5010.5567099999998</v>
      </c>
      <c r="F157" s="13">
        <v>5426.42299</v>
      </c>
      <c r="G157" s="13">
        <v>2034.4315919999999</v>
      </c>
      <c r="H157" s="13">
        <v>2572.0520179999999</v>
      </c>
      <c r="I157" s="13">
        <v>4387.466942</v>
      </c>
      <c r="J157" s="13">
        <v>2736.414291</v>
      </c>
      <c r="K157" s="13">
        <v>3363.7089299999998</v>
      </c>
      <c r="L157" s="13">
        <v>2199.9786789999998</v>
      </c>
      <c r="M157" s="23"/>
    </row>
    <row r="158" spans="2:13" x14ac:dyDescent="0.25">
      <c r="B158" s="9">
        <f t="shared" si="8"/>
        <v>156</v>
      </c>
      <c r="C158" s="13"/>
      <c r="D158" s="13">
        <v>2650.1960640000002</v>
      </c>
      <c r="E158" s="13">
        <v>5154.6921080000002</v>
      </c>
      <c r="F158" s="13">
        <v>5384.5413390000003</v>
      </c>
      <c r="G158" s="13">
        <v>2033.4652860000001</v>
      </c>
      <c r="H158" s="13">
        <v>3096.309518</v>
      </c>
      <c r="I158" s="13">
        <v>4398.466942</v>
      </c>
      <c r="J158" s="13">
        <v>2739.67373</v>
      </c>
      <c r="K158" s="13">
        <v>3340.07899</v>
      </c>
      <c r="L158" s="13">
        <v>2192.4182470000001</v>
      </c>
      <c r="M158" s="23"/>
    </row>
    <row r="159" spans="2:13" x14ac:dyDescent="0.25">
      <c r="B159" s="9">
        <f t="shared" si="8"/>
        <v>157</v>
      </c>
      <c r="C159" s="13"/>
      <c r="D159" s="13">
        <v>2665.190439</v>
      </c>
      <c r="E159" s="13">
        <v>5153.0742140000002</v>
      </c>
      <c r="F159" s="13">
        <v>5396.1336000000001</v>
      </c>
      <c r="G159" s="13">
        <v>2046.6572860000001</v>
      </c>
      <c r="H159" s="13">
        <v>3106.0911630000001</v>
      </c>
      <c r="I159" s="13">
        <v>4420.076317</v>
      </c>
      <c r="J159" s="13">
        <v>2746.164925</v>
      </c>
      <c r="K159" s="13">
        <v>3357.393161</v>
      </c>
      <c r="L159" s="13">
        <v>2209.1558490000002</v>
      </c>
      <c r="M159" s="23"/>
    </row>
    <row r="160" spans="2:13" x14ac:dyDescent="0.25">
      <c r="B160" s="9">
        <f t="shared" si="8"/>
        <v>158</v>
      </c>
      <c r="C160" s="13"/>
      <c r="D160" s="13">
        <v>2666.6553520000002</v>
      </c>
      <c r="E160" s="13">
        <v>3940.3719700000001</v>
      </c>
      <c r="F160" s="13">
        <v>5484.6244859999997</v>
      </c>
      <c r="G160" s="13">
        <v>2061.756136</v>
      </c>
      <c r="H160" s="13">
        <v>3108.6029170000002</v>
      </c>
      <c r="I160" s="13">
        <v>4441.9179649999996</v>
      </c>
      <c r="J160" s="13">
        <v>2708.0554510000002</v>
      </c>
      <c r="K160" s="13">
        <v>3368.9858260000001</v>
      </c>
      <c r="L160" s="13">
        <v>2175.8571430000002</v>
      </c>
      <c r="M160" s="23"/>
    </row>
    <row r="161" spans="2:13" x14ac:dyDescent="0.25">
      <c r="B161" s="9">
        <f t="shared" si="8"/>
        <v>159</v>
      </c>
      <c r="C161" s="13"/>
      <c r="D161" s="13">
        <v>2667.4060359999999</v>
      </c>
      <c r="E161" s="13">
        <v>3932.1612540000001</v>
      </c>
      <c r="F161" s="13">
        <v>5495.12212</v>
      </c>
      <c r="G161" s="13">
        <v>2068.7929450000001</v>
      </c>
      <c r="H161" s="13">
        <v>3116.8940320000002</v>
      </c>
      <c r="I161" s="13">
        <v>4465.6861609999996</v>
      </c>
      <c r="J161" s="13">
        <v>2725.855618</v>
      </c>
      <c r="K161" s="13">
        <v>3379.1223530000002</v>
      </c>
      <c r="L161" s="13">
        <v>1551.3579199999999</v>
      </c>
      <c r="M161" s="23"/>
    </row>
    <row r="162" spans="2:13" x14ac:dyDescent="0.25">
      <c r="B162" s="9">
        <f t="shared" si="8"/>
        <v>160</v>
      </c>
      <c r="C162" s="13"/>
      <c r="D162" s="13">
        <v>2662.8456900000001</v>
      </c>
      <c r="E162" s="13">
        <v>3913.0239139999999</v>
      </c>
      <c r="F162" s="13">
        <v>5543.6923290000004</v>
      </c>
      <c r="G162" s="13">
        <v>2078.442427</v>
      </c>
      <c r="H162" s="13">
        <v>3113.9168289999998</v>
      </c>
      <c r="I162" s="13">
        <v>4469.4496280000003</v>
      </c>
      <c r="J162" s="13">
        <v>2225.2241159999999</v>
      </c>
      <c r="K162" s="13">
        <v>3189.9050820000002</v>
      </c>
      <c r="L162" s="13">
        <v>1575.0005779999999</v>
      </c>
      <c r="M162" s="23"/>
    </row>
    <row r="163" spans="2:13" x14ac:dyDescent="0.25">
      <c r="B163" s="9">
        <f t="shared" si="8"/>
        <v>161</v>
      </c>
      <c r="C163" s="13"/>
      <c r="D163" s="13">
        <v>2663.9986699999999</v>
      </c>
      <c r="E163" s="13"/>
      <c r="F163" s="13"/>
      <c r="G163" s="13">
        <v>2384.1686049999998</v>
      </c>
      <c r="H163" s="13">
        <v>3113.6976319999999</v>
      </c>
      <c r="I163" s="13">
        <v>4752.992475</v>
      </c>
      <c r="J163" s="13">
        <v>2223.8113269999999</v>
      </c>
      <c r="K163" s="13">
        <v>3185.3925760000002</v>
      </c>
      <c r="L163" s="13">
        <v>1597.295609</v>
      </c>
      <c r="M163" s="23"/>
    </row>
    <row r="164" spans="2:13" x14ac:dyDescent="0.25">
      <c r="B164" s="9">
        <f t="shared" si="8"/>
        <v>162</v>
      </c>
      <c r="C164" s="13"/>
      <c r="D164" s="13">
        <v>2668.1430780000001</v>
      </c>
      <c r="E164" s="13"/>
      <c r="F164" s="13"/>
      <c r="G164" s="13">
        <v>2379.871181</v>
      </c>
      <c r="H164" s="13">
        <v>3121.2654659999998</v>
      </c>
      <c r="I164" s="13">
        <v>4770.6070589999999</v>
      </c>
      <c r="J164" s="13">
        <v>2220.330911</v>
      </c>
      <c r="K164" s="13">
        <v>3185.7265640000001</v>
      </c>
      <c r="L164" s="13">
        <v>1594.808949</v>
      </c>
      <c r="M164" s="23"/>
    </row>
    <row r="165" spans="2:13" x14ac:dyDescent="0.25">
      <c r="B165" s="9">
        <f t="shared" si="8"/>
        <v>163</v>
      </c>
      <c r="C165" s="13"/>
      <c r="D165" s="13">
        <v>2666.9327859999999</v>
      </c>
      <c r="E165" s="13"/>
      <c r="F165" s="13"/>
      <c r="G165" s="13">
        <v>2378.0140259999998</v>
      </c>
      <c r="H165" s="13">
        <v>3147.6225180000001</v>
      </c>
      <c r="I165" s="13">
        <v>4598.7143370000003</v>
      </c>
      <c r="J165" s="13">
        <v>2629.9058519999999</v>
      </c>
      <c r="K165" s="13">
        <v>2539.3591339999998</v>
      </c>
      <c r="L165" s="13">
        <v>1271.9582640000001</v>
      </c>
      <c r="M165" s="23"/>
    </row>
    <row r="166" spans="2:13" x14ac:dyDescent="0.25">
      <c r="B166" s="9">
        <f t="shared" si="8"/>
        <v>164</v>
      </c>
      <c r="C166" s="13"/>
      <c r="D166" s="13">
        <v>2656.561584</v>
      </c>
      <c r="E166" s="13"/>
      <c r="F166" s="13"/>
      <c r="G166" s="13">
        <v>2379.7623229999999</v>
      </c>
      <c r="H166" s="13">
        <v>2920.9499070000002</v>
      </c>
      <c r="I166" s="13">
        <v>4577.5232290000004</v>
      </c>
      <c r="J166" s="13">
        <v>2639.0883399999998</v>
      </c>
      <c r="K166" s="13">
        <v>2537.06612</v>
      </c>
      <c r="L166" s="13">
        <v>1270.1566680000001</v>
      </c>
      <c r="M166" s="23"/>
    </row>
    <row r="167" spans="2:13" x14ac:dyDescent="0.25">
      <c r="B167" s="9">
        <f t="shared" si="8"/>
        <v>165</v>
      </c>
      <c r="C167" s="13"/>
      <c r="D167" s="13">
        <v>2674.8741660000001</v>
      </c>
      <c r="E167" s="13"/>
      <c r="F167" s="13"/>
      <c r="G167" s="13">
        <v>2376.451407</v>
      </c>
      <c r="H167" s="13">
        <v>2955.485709</v>
      </c>
      <c r="I167" s="13">
        <v>4551.2360619999999</v>
      </c>
      <c r="J167" s="13">
        <v>2628.2583140000002</v>
      </c>
      <c r="K167" s="13">
        <v>2524.11699</v>
      </c>
      <c r="L167" s="13">
        <v>1286.233843</v>
      </c>
      <c r="M167" s="23"/>
    </row>
    <row r="168" spans="2:13" x14ac:dyDescent="0.25">
      <c r="B168" s="9">
        <f t="shared" si="8"/>
        <v>166</v>
      </c>
      <c r="C168" s="13"/>
      <c r="D168" s="13">
        <v>2249.514369</v>
      </c>
      <c r="E168" s="13"/>
      <c r="F168" s="13"/>
      <c r="G168" s="13">
        <v>2389.1601850000002</v>
      </c>
      <c r="H168" s="13">
        <v>2889.293651</v>
      </c>
      <c r="I168" s="13">
        <v>4506.947486</v>
      </c>
      <c r="J168" s="13">
        <v>2619.6429720000001</v>
      </c>
      <c r="K168" s="13">
        <v>2523.6161969999998</v>
      </c>
      <c r="L168" s="13">
        <v>1299.3887139999999</v>
      </c>
      <c r="M168" s="23"/>
    </row>
    <row r="169" spans="2:13" x14ac:dyDescent="0.25">
      <c r="B169" s="9">
        <f t="shared" si="8"/>
        <v>167</v>
      </c>
      <c r="C169" s="13"/>
      <c r="D169" s="13">
        <v>2253.497496</v>
      </c>
      <c r="E169" s="13"/>
      <c r="F169" s="13"/>
      <c r="G169" s="13">
        <v>2384.6547909999999</v>
      </c>
      <c r="H169" s="13">
        <v>2886.6981040000001</v>
      </c>
      <c r="I169" s="13">
        <v>4513.869181</v>
      </c>
      <c r="J169" s="13">
        <v>2527.5076130000002</v>
      </c>
      <c r="K169" s="13">
        <v>2538.6055689999998</v>
      </c>
      <c r="L169" s="13">
        <v>1342.7586510000001</v>
      </c>
      <c r="M169" s="23"/>
    </row>
    <row r="170" spans="2:13" x14ac:dyDescent="0.25">
      <c r="B170" s="9">
        <f t="shared" si="8"/>
        <v>168</v>
      </c>
      <c r="C170" s="13"/>
      <c r="D170" s="13">
        <v>2248.0230980000001</v>
      </c>
      <c r="E170" s="13"/>
      <c r="F170" s="13"/>
      <c r="G170" s="13">
        <v>2365.7373210000001</v>
      </c>
      <c r="H170" s="13">
        <v>2887.9409249999999</v>
      </c>
      <c r="I170" s="13">
        <v>4501.9212649999999</v>
      </c>
      <c r="J170" s="13">
        <v>2522.4532549999999</v>
      </c>
      <c r="K170" s="13">
        <v>2542.7274630000002</v>
      </c>
      <c r="L170" s="13">
        <v>1331.548045</v>
      </c>
      <c r="M170" s="23"/>
    </row>
    <row r="171" spans="2:13" x14ac:dyDescent="0.25">
      <c r="B171" s="9">
        <f t="shared" si="8"/>
        <v>169</v>
      </c>
      <c r="C171" s="13"/>
      <c r="D171" s="13">
        <v>2760.2726109999999</v>
      </c>
      <c r="E171" s="13"/>
      <c r="F171" s="13"/>
      <c r="G171" s="13">
        <v>2340.0532069999999</v>
      </c>
      <c r="H171" s="13">
        <v>2892.6799139999998</v>
      </c>
      <c r="I171" s="13">
        <v>4505.7045269999999</v>
      </c>
      <c r="J171" s="13">
        <v>2516.892245</v>
      </c>
      <c r="K171" s="13">
        <v>2538.4819419999999</v>
      </c>
      <c r="L171" s="13">
        <v>1361.3344219999999</v>
      </c>
      <c r="M171" s="23"/>
    </row>
    <row r="172" spans="2:13" x14ac:dyDescent="0.25">
      <c r="B172" s="9">
        <f t="shared" si="8"/>
        <v>170</v>
      </c>
      <c r="C172" s="13"/>
      <c r="D172" s="13">
        <v>2756.1282030000002</v>
      </c>
      <c r="E172" s="13"/>
      <c r="F172" s="13"/>
      <c r="G172" s="13">
        <v>2229.905964</v>
      </c>
      <c r="H172" s="13">
        <v>2893.9708970000002</v>
      </c>
      <c r="I172" s="13">
        <v>4467.4753600000004</v>
      </c>
      <c r="J172" s="13">
        <v>2451.305527</v>
      </c>
      <c r="K172" s="13">
        <v>2612.969059</v>
      </c>
      <c r="L172" s="13">
        <v>1849.675829</v>
      </c>
      <c r="M172" s="23"/>
    </row>
    <row r="173" spans="2:13" x14ac:dyDescent="0.25">
      <c r="B173" s="9">
        <f t="shared" si="8"/>
        <v>171</v>
      </c>
      <c r="C173" s="13"/>
      <c r="D173" s="13">
        <v>2757.542066</v>
      </c>
      <c r="E173" s="13"/>
      <c r="F173" s="13"/>
      <c r="G173" s="13">
        <v>2377.5489480000001</v>
      </c>
      <c r="H173" s="13">
        <v>2860.5094840000002</v>
      </c>
      <c r="I173" s="13"/>
      <c r="J173" s="13">
        <v>2536.693487</v>
      </c>
      <c r="K173" s="13"/>
      <c r="L173" s="13">
        <v>1852.433638</v>
      </c>
      <c r="M173" s="23"/>
    </row>
    <row r="174" spans="2:13" x14ac:dyDescent="0.25">
      <c r="B174" s="9">
        <f t="shared" si="8"/>
        <v>172</v>
      </c>
      <c r="C174" s="13"/>
      <c r="D174" s="13">
        <v>3369.1772599999999</v>
      </c>
      <c r="E174" s="13"/>
      <c r="F174" s="13"/>
      <c r="G174" s="13">
        <v>2387.2554909999999</v>
      </c>
      <c r="H174" s="13">
        <v>2820.537288</v>
      </c>
      <c r="I174" s="13"/>
      <c r="J174" s="13">
        <v>2534.861633</v>
      </c>
      <c r="K174" s="13"/>
      <c r="L174" s="13">
        <v>1844.255095</v>
      </c>
      <c r="M174" s="23"/>
    </row>
    <row r="175" spans="2:13" x14ac:dyDescent="0.25">
      <c r="B175" s="9">
        <f t="shared" si="8"/>
        <v>173</v>
      </c>
      <c r="C175" s="13"/>
      <c r="D175" s="13">
        <v>3380.4513510000002</v>
      </c>
      <c r="E175" s="13"/>
      <c r="F175" s="13"/>
      <c r="G175" s="13">
        <v>2387.1705459999998</v>
      </c>
      <c r="H175" s="13">
        <v>2753.9806990000002</v>
      </c>
      <c r="I175" s="13"/>
      <c r="J175" s="13">
        <v>2527.4984260000001</v>
      </c>
      <c r="K175" s="13"/>
      <c r="L175" s="13">
        <v>1865.3194080000001</v>
      </c>
      <c r="M175" s="23"/>
    </row>
    <row r="176" spans="2:13" x14ac:dyDescent="0.25">
      <c r="B176" s="9">
        <f t="shared" si="8"/>
        <v>174</v>
      </c>
      <c r="C176" s="13"/>
      <c r="D176" s="13">
        <v>3381.3859430000002</v>
      </c>
      <c r="E176" s="13"/>
      <c r="F176" s="13"/>
      <c r="G176" s="13">
        <v>1926.9318499999999</v>
      </c>
      <c r="H176" s="13">
        <v>2037.1996099999999</v>
      </c>
      <c r="I176" s="13"/>
      <c r="J176" s="13">
        <v>2473.7162779999999</v>
      </c>
      <c r="K176" s="13"/>
      <c r="L176" s="13">
        <v>1878.7377019999999</v>
      </c>
      <c r="M176" s="23"/>
    </row>
    <row r="177" spans="2:13" x14ac:dyDescent="0.25">
      <c r="B177" s="9">
        <f t="shared" si="8"/>
        <v>175</v>
      </c>
      <c r="C177" s="13"/>
      <c r="D177" s="13">
        <v>3388.1444729999998</v>
      </c>
      <c r="E177" s="13"/>
      <c r="F177" s="13"/>
      <c r="G177" s="13">
        <v>1930.9961109999999</v>
      </c>
      <c r="H177" s="13">
        <v>2023.6125179999999</v>
      </c>
      <c r="I177" s="13"/>
      <c r="J177" s="13">
        <v>2457.6510629999998</v>
      </c>
      <c r="K177" s="13"/>
      <c r="L177" s="13">
        <v>1831.130097</v>
      </c>
      <c r="M177" s="23"/>
    </row>
    <row r="178" spans="2:13" x14ac:dyDescent="0.25">
      <c r="B178" s="9">
        <f t="shared" si="8"/>
        <v>176</v>
      </c>
      <c r="C178" s="13"/>
      <c r="D178" s="13">
        <v>3389.2705000000001</v>
      </c>
      <c r="E178" s="13"/>
      <c r="F178" s="13"/>
      <c r="G178" s="13">
        <v>1926.747595</v>
      </c>
      <c r="H178" s="13">
        <v>2023.6125179999999</v>
      </c>
      <c r="I178" s="13"/>
      <c r="J178" s="13">
        <v>2453.7364259999999</v>
      </c>
      <c r="K178" s="13"/>
      <c r="L178" s="13">
        <v>1837.5347159999999</v>
      </c>
      <c r="M178" s="23"/>
    </row>
    <row r="179" spans="2:13" x14ac:dyDescent="0.25">
      <c r="B179" s="9">
        <f t="shared" si="8"/>
        <v>177</v>
      </c>
      <c r="C179" s="13"/>
      <c r="D179" s="13">
        <v>3383.9431039999999</v>
      </c>
      <c r="E179" s="13"/>
      <c r="F179" s="13"/>
      <c r="G179" s="13">
        <v>1935.146992</v>
      </c>
      <c r="H179" s="13">
        <v>2941.6648169999999</v>
      </c>
      <c r="I179" s="13"/>
      <c r="J179" s="13">
        <v>2445.8257389999999</v>
      </c>
      <c r="K179" s="13"/>
      <c r="L179" s="13">
        <v>1829.9742839999999</v>
      </c>
      <c r="M179" s="23"/>
    </row>
    <row r="180" spans="2:13" x14ac:dyDescent="0.25">
      <c r="B180" s="9">
        <f t="shared" si="8"/>
        <v>178</v>
      </c>
      <c r="C180" s="13"/>
      <c r="D180" s="13">
        <v>3422.8566850000002</v>
      </c>
      <c r="E180" s="13"/>
      <c r="F180" s="13"/>
      <c r="G180" s="13">
        <v>1942.183802</v>
      </c>
      <c r="H180" s="13">
        <v>2942.9076380000001</v>
      </c>
      <c r="I180" s="13"/>
      <c r="J180" s="13">
        <v>2443.784924</v>
      </c>
      <c r="K180" s="13"/>
      <c r="L180" s="13">
        <v>1455.064515</v>
      </c>
      <c r="M180" s="23"/>
    </row>
    <row r="181" spans="2:13" x14ac:dyDescent="0.25">
      <c r="B181" s="9">
        <f t="shared" si="8"/>
        <v>179</v>
      </c>
      <c r="C181" s="13"/>
      <c r="D181" s="13">
        <v>3409.5997560000001</v>
      </c>
      <c r="E181" s="13"/>
      <c r="F181" s="13"/>
      <c r="G181" s="13">
        <v>1948.2605020000001</v>
      </c>
      <c r="H181" s="13">
        <v>2940.3120909999998</v>
      </c>
      <c r="I181" s="13"/>
      <c r="J181" s="13">
        <v>2441.5375260000001</v>
      </c>
      <c r="K181" s="13"/>
      <c r="L181" s="13">
        <v>1433.4501</v>
      </c>
      <c r="M181" s="23"/>
    </row>
    <row r="182" spans="2:13" x14ac:dyDescent="0.25">
      <c r="B182" s="9">
        <f t="shared" si="8"/>
        <v>180</v>
      </c>
      <c r="C182" s="13"/>
      <c r="D182" s="13">
        <v>3353.3396579999999</v>
      </c>
      <c r="E182" s="13"/>
      <c r="F182" s="13"/>
      <c r="G182" s="13">
        <v>1959.652124</v>
      </c>
      <c r="H182" s="13">
        <v>2856.8674740000001</v>
      </c>
      <c r="I182" s="13"/>
      <c r="J182" s="13">
        <v>2436.4831680000002</v>
      </c>
      <c r="K182" s="13"/>
      <c r="L182" s="13">
        <v>1440.2885690000001</v>
      </c>
      <c r="M182" s="23"/>
    </row>
    <row r="183" spans="2:13" x14ac:dyDescent="0.25">
      <c r="B183" s="9">
        <f t="shared" si="8"/>
        <v>181</v>
      </c>
      <c r="C183" s="13"/>
      <c r="D183" s="13">
        <v>3425.8777439999999</v>
      </c>
      <c r="E183" s="13"/>
      <c r="F183" s="13"/>
      <c r="G183" s="13">
        <v>1951.4703300000001</v>
      </c>
      <c r="H183" s="13">
        <v>2821.2766700000002</v>
      </c>
      <c r="I183" s="13"/>
      <c r="J183" s="13">
        <v>2442.5163080000002</v>
      </c>
      <c r="K183" s="13"/>
      <c r="L183" s="13"/>
      <c r="M183" s="23"/>
    </row>
    <row r="184" spans="2:13" x14ac:dyDescent="0.25">
      <c r="B184" s="9">
        <f t="shared" si="8"/>
        <v>182</v>
      </c>
      <c r="C184" s="13"/>
      <c r="D184" s="13">
        <v>3418.398134</v>
      </c>
      <c r="E184" s="13"/>
      <c r="F184" s="13"/>
      <c r="G184" s="13">
        <v>1953.2186280000001</v>
      </c>
      <c r="H184" s="13">
        <v>2755.3036099999999</v>
      </c>
      <c r="I184" s="13"/>
      <c r="J184" s="13">
        <v>2450.7194380000001</v>
      </c>
      <c r="K184" s="13"/>
      <c r="L184" s="13"/>
      <c r="M184" s="23"/>
    </row>
    <row r="185" spans="2:13" x14ac:dyDescent="0.25">
      <c r="B185" s="9">
        <f t="shared" si="8"/>
        <v>183</v>
      </c>
      <c r="C185" s="13"/>
      <c r="D185" s="13">
        <v>3419.5511150000002</v>
      </c>
      <c r="E185" s="13"/>
      <c r="F185" s="13"/>
      <c r="G185" s="13">
        <v>1948.3035829999999</v>
      </c>
      <c r="H185" s="13">
        <v>2755.3036099999999</v>
      </c>
      <c r="I185" s="13"/>
      <c r="J185" s="13">
        <v>3252.0472519999998</v>
      </c>
      <c r="K185" s="13"/>
      <c r="L185" s="13"/>
      <c r="M185" s="23"/>
    </row>
    <row r="186" spans="2:13" x14ac:dyDescent="0.25">
      <c r="B186" s="9">
        <f t="shared" si="8"/>
        <v>184</v>
      </c>
      <c r="C186" s="13"/>
      <c r="D186" s="13">
        <v>2594.989219</v>
      </c>
      <c r="E186" s="13"/>
      <c r="F186" s="13"/>
      <c r="G186" s="13">
        <v>1950.398357</v>
      </c>
      <c r="H186" s="13">
        <v>2035.9914309999999</v>
      </c>
      <c r="I186" s="13"/>
      <c r="J186" s="13">
        <v>3306.6502190000001</v>
      </c>
      <c r="K186" s="13"/>
      <c r="L186" s="13"/>
      <c r="M186" s="23"/>
    </row>
    <row r="187" spans="2:13" x14ac:dyDescent="0.25">
      <c r="B187" s="9">
        <f t="shared" si="8"/>
        <v>185</v>
      </c>
      <c r="C187" s="13"/>
      <c r="D187" s="13">
        <v>2599.3356749999998</v>
      </c>
      <c r="E187" s="13"/>
      <c r="F187" s="13"/>
      <c r="G187" s="13">
        <v>2418.7682319999999</v>
      </c>
      <c r="H187" s="13">
        <v>2043.5592650000001</v>
      </c>
      <c r="I187" s="13"/>
      <c r="J187" s="13">
        <v>3399.0002129999998</v>
      </c>
      <c r="K187" s="13"/>
      <c r="L187" s="13"/>
      <c r="M187" s="23"/>
    </row>
    <row r="188" spans="2:13" x14ac:dyDescent="0.25">
      <c r="B188" s="9">
        <f t="shared" si="8"/>
        <v>186</v>
      </c>
      <c r="C188" s="13"/>
      <c r="D188" s="13">
        <v>2595.3525479999998</v>
      </c>
      <c r="E188" s="13"/>
      <c r="F188" s="13"/>
      <c r="G188" s="13">
        <v>2399.3541380000001</v>
      </c>
      <c r="H188" s="13">
        <v>2044.2060469999999</v>
      </c>
      <c r="I188" s="13"/>
      <c r="J188" s="13">
        <v>3392.5090169999999</v>
      </c>
      <c r="K188" s="13"/>
      <c r="L188" s="13"/>
      <c r="M188" s="23"/>
    </row>
    <row r="189" spans="2:13" x14ac:dyDescent="0.25">
      <c r="B189" s="9">
        <f t="shared" si="8"/>
        <v>187</v>
      </c>
      <c r="C189" s="13"/>
      <c r="D189" s="13">
        <v>2604.9257560000001</v>
      </c>
      <c r="E189" s="13"/>
      <c r="F189" s="13"/>
      <c r="G189" s="13">
        <v>2401.3818209999999</v>
      </c>
      <c r="H189" s="13">
        <v>2044.370919</v>
      </c>
      <c r="I189" s="13"/>
      <c r="J189" s="13">
        <v>3374.70885</v>
      </c>
      <c r="K189" s="13"/>
      <c r="L189" s="13"/>
      <c r="M189" s="23"/>
    </row>
    <row r="190" spans="2:13" x14ac:dyDescent="0.25">
      <c r="B190" s="9">
        <f t="shared" si="8"/>
        <v>188</v>
      </c>
      <c r="C190" s="13"/>
      <c r="D190" s="13">
        <v>2603.67542</v>
      </c>
      <c r="E190" s="13"/>
      <c r="F190" s="13"/>
      <c r="G190" s="13">
        <v>2391.6752780000002</v>
      </c>
      <c r="H190" s="13">
        <v>2030.7838280000001</v>
      </c>
      <c r="I190" s="13"/>
      <c r="J190" s="13">
        <v>3383.8913379999999</v>
      </c>
      <c r="K190" s="13"/>
      <c r="L190" s="13"/>
      <c r="M190" s="23"/>
    </row>
    <row r="191" spans="2:13" x14ac:dyDescent="0.25">
      <c r="B191" s="9">
        <f t="shared" si="8"/>
        <v>189</v>
      </c>
      <c r="C191" s="13"/>
      <c r="D191" s="13">
        <v>2541.9517179999998</v>
      </c>
      <c r="E191" s="13"/>
      <c r="F191" s="13"/>
      <c r="G191" s="13">
        <v>2391.5614810000002</v>
      </c>
      <c r="H191" s="13">
        <v>2051.404442</v>
      </c>
      <c r="I191" s="13"/>
      <c r="J191" s="13">
        <v>3314.6712510000002</v>
      </c>
      <c r="K191" s="13"/>
      <c r="L191" s="13"/>
      <c r="M191" s="23"/>
    </row>
    <row r="192" spans="2:13" x14ac:dyDescent="0.25">
      <c r="B192" s="9">
        <f t="shared" si="8"/>
        <v>190</v>
      </c>
      <c r="C192" s="13"/>
      <c r="D192" s="13">
        <v>2449.9432360000001</v>
      </c>
      <c r="E192" s="13"/>
      <c r="F192" s="13"/>
      <c r="G192" s="13">
        <v>2396.2670440000002</v>
      </c>
      <c r="H192" s="13">
        <v>2145.492229</v>
      </c>
      <c r="I192" s="13"/>
      <c r="J192" s="13">
        <v>3241.0483370000002</v>
      </c>
      <c r="K192" s="13"/>
      <c r="L192" s="13"/>
      <c r="M192" s="23"/>
    </row>
    <row r="193" spans="2:13" x14ac:dyDescent="0.25">
      <c r="B193" s="9">
        <f t="shared" si="8"/>
        <v>191</v>
      </c>
      <c r="C193" s="13"/>
      <c r="D193" s="13">
        <v>2461.2173269999998</v>
      </c>
      <c r="E193" s="13"/>
      <c r="F193" s="13"/>
      <c r="G193" s="13">
        <v>2407.6586670000002</v>
      </c>
      <c r="H193" s="13">
        <v>1891.790297</v>
      </c>
      <c r="I193" s="13"/>
      <c r="J193" s="13">
        <v>3228.1031830000002</v>
      </c>
      <c r="K193" s="13"/>
      <c r="L193" s="13"/>
      <c r="M193" s="23"/>
    </row>
    <row r="194" spans="2:13" x14ac:dyDescent="0.25">
      <c r="B194" s="9">
        <f t="shared" si="8"/>
        <v>192</v>
      </c>
      <c r="C194" s="13"/>
      <c r="D194" s="13">
        <v>2446.9262490000001</v>
      </c>
      <c r="E194" s="13"/>
      <c r="F194" s="13"/>
      <c r="G194" s="13">
        <v>2398.3556779999999</v>
      </c>
      <c r="H194" s="13">
        <v>1898.3565579999999</v>
      </c>
      <c r="I194" s="13"/>
      <c r="J194" s="13">
        <v>3225.057773</v>
      </c>
      <c r="K194" s="13"/>
      <c r="L194" s="13"/>
      <c r="M194" s="23"/>
    </row>
    <row r="195" spans="2:13" x14ac:dyDescent="0.25">
      <c r="B195" s="9">
        <f t="shared" si="8"/>
        <v>193</v>
      </c>
      <c r="C195" s="13"/>
      <c r="D195" s="13">
        <v>2443.8552759999998</v>
      </c>
      <c r="E195" s="13"/>
      <c r="F195" s="13"/>
      <c r="G195" s="13">
        <v>2545.3432990000001</v>
      </c>
      <c r="H195" s="13">
        <v>1901.265635</v>
      </c>
      <c r="I195" s="13"/>
      <c r="J195" s="13">
        <v>3229.5344829999999</v>
      </c>
      <c r="K195" s="13"/>
      <c r="L195" s="13"/>
      <c r="M195" s="23"/>
    </row>
    <row r="196" spans="2:13" x14ac:dyDescent="0.25">
      <c r="B196" s="9">
        <f t="shared" si="8"/>
        <v>194</v>
      </c>
      <c r="C196" s="13"/>
      <c r="D196" s="13">
        <v>2450.6138070000002</v>
      </c>
      <c r="E196" s="13"/>
      <c r="F196" s="13"/>
      <c r="G196" s="13">
        <v>2541.0458739999999</v>
      </c>
      <c r="H196" s="13">
        <v>1896.526646</v>
      </c>
      <c r="I196" s="13"/>
      <c r="J196" s="13">
        <v>3057.2092969999999</v>
      </c>
      <c r="K196" s="13"/>
      <c r="L196" s="13"/>
      <c r="M196" s="23"/>
    </row>
    <row r="197" spans="2:13" x14ac:dyDescent="0.25">
      <c r="B197" s="9">
        <f t="shared" ref="B197:B222" si="9">B196+1</f>
        <v>195</v>
      </c>
      <c r="C197" s="13"/>
      <c r="D197" s="13">
        <v>2460.4333329999999</v>
      </c>
      <c r="E197" s="13"/>
      <c r="F197" s="13"/>
      <c r="G197" s="13">
        <v>2541.1624689999999</v>
      </c>
      <c r="H197" s="13">
        <v>1888.4842799999999</v>
      </c>
      <c r="I197" s="13"/>
      <c r="J197" s="13">
        <v>4485.10844</v>
      </c>
      <c r="K197" s="13"/>
      <c r="L197" s="13"/>
      <c r="M197" s="23"/>
    </row>
    <row r="198" spans="2:13" x14ac:dyDescent="0.25">
      <c r="B198" s="9">
        <f t="shared" si="9"/>
        <v>196</v>
      </c>
      <c r="C198" s="13"/>
      <c r="D198" s="13">
        <v>2461.128647</v>
      </c>
      <c r="E198" s="13"/>
      <c r="F198" s="13"/>
      <c r="G198" s="13">
        <v>2534.1256600000002</v>
      </c>
      <c r="H198" s="13">
        <v>1880.1931649999999</v>
      </c>
      <c r="I198" s="13"/>
      <c r="J198" s="13">
        <v>4495.9384659999996</v>
      </c>
      <c r="K198" s="13"/>
      <c r="L198" s="13"/>
      <c r="M198" s="23"/>
    </row>
    <row r="199" spans="2:13" x14ac:dyDescent="0.25">
      <c r="B199" s="9">
        <f t="shared" si="9"/>
        <v>197</v>
      </c>
      <c r="C199" s="13"/>
      <c r="D199" s="13">
        <v>2469.2425229999999</v>
      </c>
      <c r="E199" s="13"/>
      <c r="F199" s="13"/>
      <c r="G199" s="13">
        <v>2517.916037</v>
      </c>
      <c r="H199" s="13">
        <v>1882.7049199999999</v>
      </c>
      <c r="I199" s="13"/>
      <c r="J199" s="13">
        <v>4501.4994770000003</v>
      </c>
      <c r="K199" s="13"/>
      <c r="L199" s="13"/>
      <c r="M199" s="23"/>
    </row>
    <row r="200" spans="2:13" x14ac:dyDescent="0.25">
      <c r="B200" s="9">
        <f t="shared" si="9"/>
        <v>198</v>
      </c>
      <c r="C200" s="13"/>
      <c r="D200" s="13">
        <v>2887.6433710000001</v>
      </c>
      <c r="E200" s="13"/>
      <c r="F200" s="13"/>
      <c r="G200" s="13">
        <v>2697.9023830000001</v>
      </c>
      <c r="H200" s="13">
        <v>1885.6821219999999</v>
      </c>
      <c r="I200" s="13"/>
      <c r="J200" s="13">
        <v>4431.9695410000004</v>
      </c>
      <c r="K200" s="13"/>
      <c r="L200" s="13"/>
      <c r="M200" s="23"/>
    </row>
    <row r="201" spans="2:13" x14ac:dyDescent="0.25">
      <c r="B201" s="9">
        <f t="shared" si="9"/>
        <v>199</v>
      </c>
      <c r="C201" s="13"/>
      <c r="D201" s="13">
        <v>2891.6264980000001</v>
      </c>
      <c r="E201" s="13"/>
      <c r="F201" s="13"/>
      <c r="G201" s="13">
        <v>2661.114196</v>
      </c>
      <c r="H201" s="13">
        <v>1800.9934169999999</v>
      </c>
      <c r="I201" s="13"/>
      <c r="J201" s="13">
        <v>2489.474631</v>
      </c>
      <c r="K201" s="13"/>
      <c r="L201" s="13"/>
      <c r="M201" s="23"/>
    </row>
    <row r="202" spans="2:13" x14ac:dyDescent="0.25">
      <c r="B202" s="9">
        <f t="shared" si="9"/>
        <v>200</v>
      </c>
      <c r="C202" s="13"/>
      <c r="D202" s="13">
        <v>2892.2691559999998</v>
      </c>
      <c r="E202" s="13"/>
      <c r="F202" s="13"/>
      <c r="G202" s="13">
        <v>2680.576755</v>
      </c>
      <c r="H202" s="13">
        <v>1862.667134</v>
      </c>
      <c r="I202" s="13"/>
      <c r="J202" s="13">
        <v>2543.3599479999998</v>
      </c>
      <c r="K202" s="13"/>
      <c r="L202" s="13"/>
      <c r="M202" s="23"/>
    </row>
    <row r="203" spans="2:13" x14ac:dyDescent="0.25">
      <c r="B203" s="9">
        <f t="shared" si="9"/>
        <v>201</v>
      </c>
      <c r="C203" s="13"/>
      <c r="D203" s="13">
        <v>2893.422137</v>
      </c>
      <c r="E203" s="13"/>
      <c r="F203" s="13"/>
      <c r="G203" s="13"/>
      <c r="H203" s="13">
        <v>2233.7561500000002</v>
      </c>
      <c r="I203" s="13"/>
      <c r="J203" s="13">
        <v>2550.7372789999999</v>
      </c>
      <c r="K203" s="13"/>
      <c r="L203" s="13"/>
      <c r="M203" s="23"/>
    </row>
    <row r="204" spans="2:13" x14ac:dyDescent="0.25">
      <c r="B204" s="9">
        <f t="shared" si="9"/>
        <v>202</v>
      </c>
      <c r="C204" s="13"/>
      <c r="D204" s="13">
        <v>2884.3062100000002</v>
      </c>
      <c r="E204" s="13"/>
      <c r="F204" s="13"/>
      <c r="G204" s="13"/>
      <c r="H204" s="13">
        <v>2232.5133300000002</v>
      </c>
      <c r="I204" s="13"/>
      <c r="J204" s="13">
        <v>2548.1972799999999</v>
      </c>
      <c r="K204" s="13"/>
      <c r="L204" s="13"/>
      <c r="M204" s="23"/>
    </row>
    <row r="205" spans="2:13" x14ac:dyDescent="0.25">
      <c r="B205" s="9">
        <f t="shared" si="9"/>
        <v>203</v>
      </c>
      <c r="C205" s="13"/>
      <c r="D205" s="13">
        <v>2369.6633940000002</v>
      </c>
      <c r="E205" s="13"/>
      <c r="F205" s="13"/>
      <c r="G205" s="13"/>
      <c r="H205" s="13">
        <v>2246.1004210000001</v>
      </c>
      <c r="I205" s="13"/>
      <c r="J205" s="13">
        <v>2559.027306</v>
      </c>
      <c r="K205" s="13"/>
      <c r="L205" s="13"/>
      <c r="M205" s="23"/>
    </row>
    <row r="206" spans="2:13" x14ac:dyDescent="0.25">
      <c r="B206" s="9">
        <f t="shared" si="9"/>
        <v>204</v>
      </c>
      <c r="C206" s="13"/>
      <c r="D206" s="13">
        <v>2364.199478</v>
      </c>
      <c r="E206" s="13"/>
      <c r="F206" s="13"/>
      <c r="G206" s="13"/>
      <c r="H206" s="13">
        <v>2246.1004210000001</v>
      </c>
      <c r="I206" s="13"/>
      <c r="J206" s="13">
        <v>3573.5176839999999</v>
      </c>
      <c r="K206" s="13"/>
      <c r="L206" s="13"/>
      <c r="M206" s="23"/>
    </row>
    <row r="207" spans="2:13" x14ac:dyDescent="0.25">
      <c r="B207" s="9">
        <f t="shared" si="9"/>
        <v>205</v>
      </c>
      <c r="C207" s="13"/>
      <c r="D207" s="13">
        <v>2315.8052729999999</v>
      </c>
      <c r="E207" s="13"/>
      <c r="F207" s="13"/>
      <c r="G207" s="13"/>
      <c r="H207" s="13">
        <v>2254.4507319999998</v>
      </c>
      <c r="I207" s="13"/>
      <c r="J207" s="13">
        <v>2883.942697</v>
      </c>
      <c r="K207" s="13"/>
      <c r="L207" s="13"/>
      <c r="M207" s="23"/>
    </row>
    <row r="208" spans="2:13" x14ac:dyDescent="0.25">
      <c r="B208" s="9">
        <f t="shared" si="9"/>
        <v>206</v>
      </c>
      <c r="C208" s="13"/>
      <c r="D208" s="13">
        <v>2295.3926839999999</v>
      </c>
      <c r="E208" s="13"/>
      <c r="F208" s="13"/>
      <c r="G208" s="13"/>
      <c r="H208" s="13">
        <v>2249.7117429999998</v>
      </c>
      <c r="I208" s="13"/>
      <c r="J208" s="13">
        <v>2872.861414</v>
      </c>
      <c r="K208" s="13"/>
      <c r="L208" s="13"/>
      <c r="M208" s="23"/>
    </row>
    <row r="209" spans="2:27" x14ac:dyDescent="0.25">
      <c r="B209" s="9">
        <f t="shared" si="9"/>
        <v>207</v>
      </c>
      <c r="C209" s="13"/>
      <c r="D209" s="13">
        <v>2295.8885409999998</v>
      </c>
      <c r="E209" s="13"/>
      <c r="F209" s="13"/>
      <c r="G209" s="13"/>
      <c r="H209" s="13">
        <v>2241.4206279999999</v>
      </c>
      <c r="I209" s="13"/>
      <c r="J209" s="13">
        <v>2875.008002</v>
      </c>
      <c r="K209" s="13"/>
      <c r="L209" s="13"/>
      <c r="M209" s="23"/>
    </row>
    <row r="210" spans="2:27" x14ac:dyDescent="0.25">
      <c r="B210" s="9">
        <f t="shared" si="9"/>
        <v>208</v>
      </c>
      <c r="C210" s="13"/>
      <c r="D210" s="13">
        <v>2299.434064</v>
      </c>
      <c r="E210" s="13"/>
      <c r="F210" s="13"/>
      <c r="G210" s="13"/>
      <c r="H210" s="13">
        <v>2241.7547920000002</v>
      </c>
      <c r="I210" s="13"/>
      <c r="J210" s="13">
        <v>2868.5168060000001</v>
      </c>
      <c r="K210" s="13"/>
      <c r="L210" s="13"/>
      <c r="M210" s="23"/>
    </row>
    <row r="211" spans="2:27" x14ac:dyDescent="0.25">
      <c r="B211" s="9">
        <f t="shared" si="9"/>
        <v>209</v>
      </c>
      <c r="C211" s="13"/>
      <c r="D211" s="13">
        <v>2295.0876069999999</v>
      </c>
      <c r="E211" s="13"/>
      <c r="F211" s="13"/>
      <c r="G211" s="13"/>
      <c r="H211" s="13">
        <v>2231.663892</v>
      </c>
      <c r="I211" s="13"/>
      <c r="J211" s="13">
        <v>2874.0778169999999</v>
      </c>
      <c r="K211" s="13"/>
      <c r="L211" s="13"/>
      <c r="M211" s="23"/>
    </row>
    <row r="212" spans="2:27" x14ac:dyDescent="0.25">
      <c r="B212" s="9">
        <f t="shared" si="9"/>
        <v>210</v>
      </c>
      <c r="C212" s="13"/>
      <c r="D212" s="13">
        <v>2296.0285699999999</v>
      </c>
      <c r="E212" s="13"/>
      <c r="F212" s="13"/>
      <c r="G212" s="13"/>
      <c r="H212" s="13">
        <v>2603.8759759999998</v>
      </c>
      <c r="I212" s="13"/>
      <c r="J212" s="13">
        <v>2865.404047</v>
      </c>
      <c r="K212" s="13"/>
      <c r="L212" s="13"/>
      <c r="M212" s="23"/>
    </row>
    <row r="213" spans="2:27" x14ac:dyDescent="0.25">
      <c r="B213" s="9">
        <f t="shared" si="9"/>
        <v>211</v>
      </c>
      <c r="C213" s="13"/>
      <c r="D213" s="13"/>
      <c r="E213" s="13"/>
      <c r="F213" s="13"/>
      <c r="G213" s="13"/>
      <c r="H213" s="13">
        <v>2440.4044520000002</v>
      </c>
      <c r="I213" s="13"/>
      <c r="J213" s="13">
        <v>2860.0387660000001</v>
      </c>
      <c r="K213" s="13"/>
      <c r="L213" s="13"/>
      <c r="M213" s="23"/>
    </row>
    <row r="214" spans="2:27" x14ac:dyDescent="0.25">
      <c r="B214" s="9">
        <f t="shared" si="9"/>
        <v>212</v>
      </c>
      <c r="C214" s="13"/>
      <c r="D214" s="13"/>
      <c r="E214" s="13"/>
      <c r="F214" s="13"/>
      <c r="G214" s="13"/>
      <c r="H214" s="13">
        <v>2418.1643789999998</v>
      </c>
      <c r="I214" s="13"/>
      <c r="J214" s="13">
        <v>2850.8562780000002</v>
      </c>
      <c r="K214" s="13"/>
      <c r="L214" s="13"/>
      <c r="M214" s="23"/>
    </row>
    <row r="215" spans="2:27" x14ac:dyDescent="0.25">
      <c r="B215" s="9">
        <f t="shared" si="9"/>
        <v>213</v>
      </c>
      <c r="C215" s="13"/>
      <c r="D215" s="13"/>
      <c r="E215" s="13"/>
      <c r="F215" s="13"/>
      <c r="G215" s="13"/>
      <c r="H215" s="13">
        <v>2415.1871769999998</v>
      </c>
      <c r="I215" s="13"/>
      <c r="J215" s="13">
        <v>2804.222178</v>
      </c>
      <c r="K215" s="13"/>
      <c r="L215" s="13"/>
      <c r="M215" s="23"/>
    </row>
    <row r="216" spans="2:27" x14ac:dyDescent="0.25">
      <c r="B216" s="9">
        <f t="shared" si="9"/>
        <v>214</v>
      </c>
      <c r="C216" s="13"/>
      <c r="D216" s="13"/>
      <c r="E216" s="13"/>
      <c r="F216" s="13"/>
      <c r="G216" s="13"/>
      <c r="H216" s="13">
        <v>2415.359152</v>
      </c>
      <c r="I216" s="13"/>
      <c r="J216" s="13">
        <v>2822.0223449999999</v>
      </c>
      <c r="K216" s="13"/>
      <c r="L216" s="13"/>
      <c r="M216" s="23"/>
    </row>
    <row r="217" spans="2:27" x14ac:dyDescent="0.25">
      <c r="B217" s="9">
        <f t="shared" si="9"/>
        <v>215</v>
      </c>
      <c r="C217" s="13"/>
      <c r="D217" s="13"/>
      <c r="E217" s="13"/>
      <c r="F217" s="13"/>
      <c r="G217" s="13"/>
      <c r="H217" s="13">
        <v>2407.6847659999999</v>
      </c>
      <c r="I217" s="13"/>
      <c r="J217" s="13">
        <v>2827.0767019999998</v>
      </c>
      <c r="K217" s="13"/>
      <c r="L217" s="13"/>
      <c r="M217" s="23"/>
    </row>
    <row r="218" spans="2:27" x14ac:dyDescent="0.25">
      <c r="B218" s="9">
        <f t="shared" si="9"/>
        <v>216</v>
      </c>
      <c r="C218" s="13"/>
      <c r="D218" s="13"/>
      <c r="E218" s="13"/>
      <c r="F218" s="13"/>
      <c r="G218" s="13"/>
      <c r="H218" s="13">
        <v>2415.2525999999998</v>
      </c>
      <c r="I218" s="13"/>
      <c r="J218" s="13">
        <v>2836.4972939999998</v>
      </c>
      <c r="K218" s="13"/>
      <c r="L218" s="13"/>
      <c r="M218" s="23"/>
    </row>
    <row r="219" spans="2:27" x14ac:dyDescent="0.25">
      <c r="B219" s="9">
        <f t="shared" si="9"/>
        <v>217</v>
      </c>
      <c r="C219" s="13"/>
      <c r="D219" s="13"/>
      <c r="E219" s="13"/>
      <c r="F219" s="13"/>
      <c r="G219" s="13"/>
      <c r="H219" s="13">
        <v>2417.8481459999998</v>
      </c>
      <c r="I219" s="13"/>
      <c r="J219" s="13">
        <v>2862.4884499999998</v>
      </c>
      <c r="K219" s="13"/>
      <c r="L219" s="13"/>
      <c r="M219" s="23"/>
    </row>
    <row r="220" spans="2:27" x14ac:dyDescent="0.25">
      <c r="B220" s="9">
        <f t="shared" si="9"/>
        <v>218</v>
      </c>
      <c r="C220" s="13"/>
      <c r="D220" s="13"/>
      <c r="E220" s="13"/>
      <c r="F220" s="13"/>
      <c r="G220" s="13"/>
      <c r="H220" s="13">
        <v>2394.0868909999999</v>
      </c>
      <c r="I220" s="13"/>
      <c r="J220" s="13">
        <v>3045.6333199999999</v>
      </c>
      <c r="K220" s="13"/>
      <c r="L220" s="13"/>
      <c r="M220" s="23"/>
    </row>
    <row r="221" spans="2:27" ht="30" x14ac:dyDescent="0.25">
      <c r="B221" s="9">
        <f t="shared" si="9"/>
        <v>219</v>
      </c>
      <c r="C221" s="13"/>
      <c r="D221" s="13"/>
      <c r="E221" s="13"/>
      <c r="F221" s="13"/>
      <c r="G221" s="13"/>
      <c r="H221" s="13">
        <v>2349.9690409999998</v>
      </c>
      <c r="I221" s="13"/>
      <c r="J221" s="13">
        <v>3077.5779130000001</v>
      </c>
      <c r="K221" s="13"/>
      <c r="L221" s="13"/>
      <c r="M221" s="23"/>
      <c r="Q221" s="15" t="s">
        <v>10</v>
      </c>
      <c r="R221" s="15" t="s">
        <v>8</v>
      </c>
      <c r="S221" s="15" t="s">
        <v>7</v>
      </c>
      <c r="T221" s="15" t="s">
        <v>6</v>
      </c>
      <c r="U221" s="15" t="s">
        <v>4</v>
      </c>
      <c r="V221" s="15" t="s">
        <v>9</v>
      </c>
      <c r="W221" s="15" t="s">
        <v>5</v>
      </c>
      <c r="X221" s="15" t="s">
        <v>2</v>
      </c>
      <c r="Y221" s="15" t="s">
        <v>3</v>
      </c>
      <c r="Z221" s="15" t="s">
        <v>0</v>
      </c>
      <c r="AA221" s="1" t="s">
        <v>17</v>
      </c>
    </row>
    <row r="222" spans="2:27" x14ac:dyDescent="0.25">
      <c r="B222" s="11">
        <f t="shared" si="9"/>
        <v>220</v>
      </c>
      <c r="C222" s="25"/>
      <c r="D222" s="25"/>
      <c r="E222" s="25"/>
      <c r="F222" s="25"/>
      <c r="G222" s="25"/>
      <c r="H222" s="25">
        <v>2347.4572870000002</v>
      </c>
      <c r="I222" s="25"/>
      <c r="J222" s="25">
        <v>3073.1012019999998</v>
      </c>
      <c r="K222" s="25"/>
      <c r="L222" s="25"/>
      <c r="M222" s="26"/>
      <c r="Q222" s="15">
        <v>1816.3047007499999</v>
      </c>
      <c r="R222" s="15">
        <v>2267.9736309999998</v>
      </c>
      <c r="S222" s="15">
        <v>3587</v>
      </c>
      <c r="T222" s="15">
        <v>4029.6361740000002</v>
      </c>
      <c r="U222" s="15">
        <v>1934.3063755000001</v>
      </c>
      <c r="V222" s="15">
        <v>2053.3033315000002</v>
      </c>
      <c r="W222" s="15">
        <v>4752.0923542500004</v>
      </c>
      <c r="X222" s="15">
        <v>2402.5388157500001</v>
      </c>
      <c r="Y222" s="15">
        <v>2493.59992625</v>
      </c>
      <c r="Z222" s="15">
        <v>1319.6467514999999</v>
      </c>
      <c r="AA222" s="1">
        <v>2599.7787446166699</v>
      </c>
    </row>
    <row r="223" spans="2:27" x14ac:dyDescent="0.25">
      <c r="Q223" s="15">
        <v>2462.25</v>
      </c>
      <c r="R223" s="15">
        <v>2692.17575025</v>
      </c>
      <c r="S223" s="15">
        <v>5158.1192397499999</v>
      </c>
      <c r="T223" s="15">
        <v>5534.6709740000006</v>
      </c>
      <c r="U223" s="15">
        <v>2388.6840115</v>
      </c>
      <c r="V223" s="15">
        <v>2755.7002675000003</v>
      </c>
      <c r="W223" s="15">
        <v>6810.75</v>
      </c>
      <c r="X223" s="15">
        <v>2821.6419179999998</v>
      </c>
      <c r="Y223" s="15">
        <v>3279.7908864999999</v>
      </c>
      <c r="Z223" s="15">
        <v>1541.5301535000001</v>
      </c>
      <c r="AA223" s="1">
        <v>3029.3257483166676</v>
      </c>
    </row>
    <row r="224" spans="2:27" x14ac:dyDescent="0.25">
      <c r="Q224" s="15">
        <v>2070.0920699999997</v>
      </c>
      <c r="R224" s="15">
        <v>2559.1046745000003</v>
      </c>
      <c r="S224" s="15">
        <v>4337.4957249999998</v>
      </c>
      <c r="T224" s="15">
        <v>4610.5</v>
      </c>
      <c r="U224" s="15">
        <v>2098.236633</v>
      </c>
      <c r="V224" s="15">
        <v>2342.3573820000001</v>
      </c>
      <c r="W224" s="15">
        <v>5562.8940755000003</v>
      </c>
      <c r="X224" s="15">
        <v>2535.77756</v>
      </c>
      <c r="Y224" s="15">
        <v>2729.817125</v>
      </c>
      <c r="Z224" s="15">
        <v>1462.9757139999999</v>
      </c>
      <c r="AA224" s="1">
        <v>2777.6702515000002</v>
      </c>
    </row>
    <row r="225" spans="2:29" ht="30" x14ac:dyDescent="0.25">
      <c r="C225" s="20" t="s">
        <v>10</v>
      </c>
      <c r="D225" s="20" t="s">
        <v>8</v>
      </c>
      <c r="E225" s="20" t="s">
        <v>7</v>
      </c>
      <c r="F225" s="20" t="s">
        <v>6</v>
      </c>
      <c r="G225" s="20" t="s">
        <v>4</v>
      </c>
      <c r="H225" s="20" t="s">
        <v>9</v>
      </c>
      <c r="I225" s="20" t="s">
        <v>5</v>
      </c>
      <c r="J225" s="20" t="s">
        <v>2</v>
      </c>
      <c r="K225" s="20" t="s">
        <v>3</v>
      </c>
      <c r="L225" s="20" t="s">
        <v>0</v>
      </c>
      <c r="M225" s="21" t="s">
        <v>17</v>
      </c>
    </row>
    <row r="226" spans="2:29" x14ac:dyDescent="0.25">
      <c r="B226" s="1" t="s">
        <v>41</v>
      </c>
      <c r="C226" s="3">
        <f>_xlfn.PERCENTILE.EXC(C$3:C$222,0.25)</f>
        <v>1816.3047007499999</v>
      </c>
      <c r="D226" s="3">
        <f t="shared" ref="D226:G226" si="10">_xlfn.PERCENTILE.EXC(D$3:D$222,0.25)</f>
        <v>2267.9736309999998</v>
      </c>
      <c r="E226" s="3">
        <f t="shared" si="10"/>
        <v>3587</v>
      </c>
      <c r="F226" s="3">
        <f t="shared" si="10"/>
        <v>4029.6361740000002</v>
      </c>
      <c r="G226" s="3">
        <f t="shared" si="10"/>
        <v>1934.3063755000001</v>
      </c>
      <c r="H226" s="3">
        <f>_xlfn.PERCENTILE.EXC(H$3:H$222,0.25)</f>
        <v>2053.3033315000002</v>
      </c>
      <c r="I226" s="3">
        <f t="shared" ref="I226:M226" si="11">_xlfn.PERCENTILE.EXC(I$3:I$222,0.25)</f>
        <v>4752.0923542500004</v>
      </c>
      <c r="J226" s="3">
        <f t="shared" si="11"/>
        <v>2402.5388157500001</v>
      </c>
      <c r="K226" s="3">
        <f t="shared" si="11"/>
        <v>2493.59992625</v>
      </c>
      <c r="L226" s="3">
        <f t="shared" si="11"/>
        <v>1319.6467514999999</v>
      </c>
      <c r="M226" s="3">
        <f t="shared" si="11"/>
        <v>2599.7787446166699</v>
      </c>
      <c r="Q226" s="41"/>
      <c r="R226" s="246" t="s">
        <v>32</v>
      </c>
      <c r="S226" s="247"/>
      <c r="T226" s="248"/>
      <c r="U226" s="247" t="s">
        <v>33</v>
      </c>
      <c r="V226" s="247"/>
      <c r="W226" s="247"/>
      <c r="X226" s="246" t="s">
        <v>34</v>
      </c>
      <c r="Y226" s="247"/>
      <c r="Z226" s="248"/>
      <c r="AA226" s="247" t="s">
        <v>35</v>
      </c>
      <c r="AB226" s="247"/>
      <c r="AC226" s="248"/>
    </row>
    <row r="227" spans="2:29" x14ac:dyDescent="0.25">
      <c r="B227" s="1" t="s">
        <v>42</v>
      </c>
      <c r="C227" s="3">
        <f>_xlfn.PERCENTILE.EXC(C$3:C$222,0.75)</f>
        <v>2462.25</v>
      </c>
      <c r="D227" s="3">
        <f t="shared" ref="D227:G227" si="12">_xlfn.PERCENTILE.EXC(D$3:D$222,0.75)</f>
        <v>2692.17575025</v>
      </c>
      <c r="E227" s="3">
        <f t="shared" si="12"/>
        <v>5158.1192397499999</v>
      </c>
      <c r="F227" s="3">
        <f t="shared" si="12"/>
        <v>5534.6709740000006</v>
      </c>
      <c r="G227" s="3">
        <f t="shared" si="12"/>
        <v>2388.6840115</v>
      </c>
      <c r="H227" s="3">
        <f>_xlfn.PERCENTILE.EXC(H$3:H$222,0.75)</f>
        <v>2755.7002675000003</v>
      </c>
      <c r="I227" s="3">
        <f t="shared" ref="I227:M227" si="13">_xlfn.PERCENTILE.EXC(I$3:I$222,0.75)</f>
        <v>6810.75</v>
      </c>
      <c r="J227" s="3">
        <f t="shared" si="13"/>
        <v>2821.6419179999998</v>
      </c>
      <c r="K227" s="3">
        <f t="shared" si="13"/>
        <v>3279.7908864999999</v>
      </c>
      <c r="L227" s="3">
        <f t="shared" si="13"/>
        <v>1541.5301535000001</v>
      </c>
      <c r="M227" s="3">
        <f t="shared" si="13"/>
        <v>3029.3257483166676</v>
      </c>
      <c r="Q227" s="42"/>
      <c r="R227" s="53" t="s">
        <v>29</v>
      </c>
      <c r="S227" s="33" t="s">
        <v>30</v>
      </c>
      <c r="T227" s="43" t="s">
        <v>31</v>
      </c>
      <c r="U227" s="33" t="s">
        <v>29</v>
      </c>
      <c r="V227" s="33" t="s">
        <v>30</v>
      </c>
      <c r="W227" s="33" t="s">
        <v>31</v>
      </c>
      <c r="X227" s="53" t="s">
        <v>29</v>
      </c>
      <c r="Y227" s="33" t="s">
        <v>30</v>
      </c>
      <c r="Z227" s="43" t="s">
        <v>31</v>
      </c>
      <c r="AA227" s="33" t="s">
        <v>29</v>
      </c>
      <c r="AB227" s="33" t="s">
        <v>30</v>
      </c>
      <c r="AC227" s="43" t="s">
        <v>31</v>
      </c>
    </row>
    <row r="228" spans="2:29" x14ac:dyDescent="0.25">
      <c r="B228" s="1" t="s">
        <v>31</v>
      </c>
      <c r="C228" s="4">
        <f>MEDIAN(C$3:C$222)</f>
        <v>2070.0920699999997</v>
      </c>
      <c r="D228" s="4">
        <f t="shared" ref="D228:G228" si="14">MEDIAN(D$3:D$222)</f>
        <v>2559.1046745000003</v>
      </c>
      <c r="E228" s="4">
        <f t="shared" si="14"/>
        <v>4337.4957249999998</v>
      </c>
      <c r="F228" s="4">
        <f t="shared" si="14"/>
        <v>4610.5</v>
      </c>
      <c r="G228" s="4">
        <f t="shared" si="14"/>
        <v>2098.236633</v>
      </c>
      <c r="H228" s="4">
        <f>MEDIAN(H$3:H$222)</f>
        <v>2342.3573820000001</v>
      </c>
      <c r="I228" s="4">
        <f t="shared" ref="I228:M228" si="15">MEDIAN(I$3:I$222)</f>
        <v>5562.8940755000003</v>
      </c>
      <c r="J228" s="4">
        <f t="shared" si="15"/>
        <v>2535.77756</v>
      </c>
      <c r="K228" s="4">
        <f t="shared" si="15"/>
        <v>2729.817125</v>
      </c>
      <c r="L228" s="4">
        <f t="shared" si="15"/>
        <v>1462.9757139999999</v>
      </c>
      <c r="M228" s="4">
        <f t="shared" si="15"/>
        <v>2777.6702515000002</v>
      </c>
      <c r="Q228" s="42" t="s">
        <v>10</v>
      </c>
      <c r="R228" s="54">
        <v>1816.3047007499999</v>
      </c>
      <c r="S228" s="44">
        <v>2462.25</v>
      </c>
      <c r="T228" s="55">
        <v>2070.0920699999997</v>
      </c>
      <c r="U228" s="33">
        <v>2155.1122933442325</v>
      </c>
      <c r="V228" s="33">
        <v>2188.1473647428902</v>
      </c>
      <c r="W228" s="33">
        <v>2165.4659890184553</v>
      </c>
      <c r="X228" s="54">
        <f>U228-R228</f>
        <v>338.80759259423257</v>
      </c>
      <c r="Y228" s="44">
        <f t="shared" ref="Y228:Z228" si="16">V228-S228</f>
        <v>-274.1026352571098</v>
      </c>
      <c r="Z228" s="55">
        <f t="shared" si="16"/>
        <v>95.373919018455581</v>
      </c>
      <c r="AA228" s="45">
        <f>X228/R228</f>
        <v>0.18653675919812904</v>
      </c>
      <c r="AB228" s="45">
        <f t="shared" ref="AB228:AC228" si="17">Y228/S228</f>
        <v>-0.11132201655279106</v>
      </c>
      <c r="AC228" s="46">
        <f t="shared" si="17"/>
        <v>4.607230779762158E-2</v>
      </c>
    </row>
    <row r="229" spans="2:29" x14ac:dyDescent="0.25">
      <c r="Q229" s="42" t="s">
        <v>8</v>
      </c>
      <c r="R229" s="54">
        <v>2267.9736309999998</v>
      </c>
      <c r="S229" s="44">
        <v>2692.17575025</v>
      </c>
      <c r="T229" s="55">
        <v>2559.1046745000003</v>
      </c>
      <c r="U229" s="33">
        <v>2590.6152646134528</v>
      </c>
      <c r="V229" s="33">
        <v>2642.6244305945193</v>
      </c>
      <c r="W229" s="33">
        <v>2631.6471500866164</v>
      </c>
      <c r="X229" s="54">
        <f t="shared" ref="X229:X233" si="18">U229-R229</f>
        <v>322.641633613453</v>
      </c>
      <c r="Y229" s="44">
        <f t="shared" ref="Y229:Y234" si="19">V229-S229</f>
        <v>-49.551319655480711</v>
      </c>
      <c r="Z229" s="55">
        <f t="shared" ref="Z229:Z234" si="20">W229-T229</f>
        <v>72.542475586616092</v>
      </c>
      <c r="AA229" s="45">
        <f t="shared" ref="AA229:AA237" si="21">X229/R229</f>
        <v>0.14225986986947162</v>
      </c>
      <c r="AB229" s="45">
        <f t="shared" ref="AB229:AB237" si="22">Y229/S229</f>
        <v>-1.8405677880011843E-2</v>
      </c>
      <c r="AC229" s="46">
        <f t="shared" ref="AC229:AC237" si="23">Z229/T229</f>
        <v>2.8346818443754942E-2</v>
      </c>
    </row>
    <row r="230" spans="2:29" ht="30" x14ac:dyDescent="0.25">
      <c r="Q230" s="42" t="s">
        <v>7</v>
      </c>
      <c r="R230" s="54">
        <v>3587</v>
      </c>
      <c r="S230" s="44">
        <v>5158.1192397499999</v>
      </c>
      <c r="T230" s="55">
        <v>4337.4957249999998</v>
      </c>
      <c r="U230" s="33">
        <v>4455.1781089320775</v>
      </c>
      <c r="V230" s="33">
        <v>4511.5021565492543</v>
      </c>
      <c r="W230" s="33">
        <v>4483.3401327406664</v>
      </c>
      <c r="X230" s="54">
        <f t="shared" si="18"/>
        <v>868.17810893207752</v>
      </c>
      <c r="Y230" s="44">
        <f t="shared" si="19"/>
        <v>-646.61708320074558</v>
      </c>
      <c r="Z230" s="55">
        <f t="shared" si="20"/>
        <v>145.84440774066661</v>
      </c>
      <c r="AA230" s="45">
        <f t="shared" si="21"/>
        <v>0.24203459964652288</v>
      </c>
      <c r="AB230" s="45">
        <f t="shared" si="22"/>
        <v>-0.12535908015032343</v>
      </c>
      <c r="AC230" s="46">
        <f t="shared" si="23"/>
        <v>3.3624104088463766E-2</v>
      </c>
    </row>
    <row r="231" spans="2:29" ht="30" x14ac:dyDescent="0.25">
      <c r="Q231" s="42" t="s">
        <v>6</v>
      </c>
      <c r="R231" s="54">
        <v>4029.6361740000002</v>
      </c>
      <c r="S231" s="44">
        <v>5534.6709740000006</v>
      </c>
      <c r="T231" s="55">
        <v>4610.5</v>
      </c>
      <c r="U231" s="33">
        <v>4735.1029766646534</v>
      </c>
      <c r="V231" s="33">
        <v>4789.3102394495818</v>
      </c>
      <c r="W231" s="33">
        <v>4762.3597409141557</v>
      </c>
      <c r="X231" s="54">
        <f t="shared" si="18"/>
        <v>705.46680266465319</v>
      </c>
      <c r="Y231" s="44">
        <f t="shared" si="19"/>
        <v>-745.36073455041878</v>
      </c>
      <c r="Z231" s="55">
        <f t="shared" si="20"/>
        <v>151.85974091415574</v>
      </c>
      <c r="AA231" s="45">
        <f t="shared" si="21"/>
        <v>0.17506960236670069</v>
      </c>
      <c r="AB231" s="45">
        <f t="shared" si="22"/>
        <v>-0.13467119148579376</v>
      </c>
      <c r="AC231" s="46">
        <f t="shared" si="23"/>
        <v>3.2937803039617339E-2</v>
      </c>
    </row>
    <row r="232" spans="2:29" x14ac:dyDescent="0.25">
      <c r="Q232" s="42" t="s">
        <v>4</v>
      </c>
      <c r="R232" s="54">
        <v>1934.3063755000001</v>
      </c>
      <c r="S232" s="44">
        <v>2388.6840115</v>
      </c>
      <c r="T232" s="55">
        <v>2098.236633</v>
      </c>
      <c r="U232" s="33">
        <v>2306.7853996646463</v>
      </c>
      <c r="V232" s="33">
        <v>2322.6090640940552</v>
      </c>
      <c r="W232" s="33">
        <v>2315.2219554289022</v>
      </c>
      <c r="X232" s="54">
        <f t="shared" si="18"/>
        <v>372.47902416464626</v>
      </c>
      <c r="Y232" s="44">
        <f t="shared" si="19"/>
        <v>-66.07494740594484</v>
      </c>
      <c r="Z232" s="55">
        <f t="shared" si="20"/>
        <v>216.98532242890224</v>
      </c>
      <c r="AA232" s="45">
        <f t="shared" si="21"/>
        <v>0.19256464688452674</v>
      </c>
      <c r="AB232" s="45">
        <f t="shared" si="22"/>
        <v>-2.7661652645488408E-2</v>
      </c>
      <c r="AC232" s="46">
        <f t="shared" si="23"/>
        <v>0.10341317991320298</v>
      </c>
    </row>
    <row r="233" spans="2:29" ht="30" x14ac:dyDescent="0.25">
      <c r="Q233" s="42" t="s">
        <v>9</v>
      </c>
      <c r="R233" s="54">
        <v>2053.3033315000002</v>
      </c>
      <c r="S233" s="44">
        <v>2755.7002675000003</v>
      </c>
      <c r="T233" s="55">
        <v>2342.3573820000001</v>
      </c>
      <c r="U233" s="33">
        <v>2200.9194298330913</v>
      </c>
      <c r="V233" s="33">
        <v>2200.9194298330913</v>
      </c>
      <c r="W233" s="33">
        <v>2200.9194298330913</v>
      </c>
      <c r="X233" s="54">
        <f t="shared" si="18"/>
        <v>147.61609833309103</v>
      </c>
      <c r="Y233" s="44">
        <f t="shared" si="19"/>
        <v>-554.78083766690906</v>
      </c>
      <c r="Z233" s="55">
        <f t="shared" si="20"/>
        <v>-141.43795216690887</v>
      </c>
      <c r="AA233" s="45">
        <f t="shared" si="21"/>
        <v>7.1892007414828971E-2</v>
      </c>
      <c r="AB233" s="45">
        <f t="shared" si="22"/>
        <v>-0.20132118293482329</v>
      </c>
      <c r="AC233" s="46">
        <f t="shared" si="23"/>
        <v>-6.0382738028704822E-2</v>
      </c>
    </row>
    <row r="234" spans="2:29" x14ac:dyDescent="0.25">
      <c r="Q234" s="42" t="s">
        <v>5</v>
      </c>
      <c r="R234" s="54">
        <v>4752.0923542500004</v>
      </c>
      <c r="S234" s="44">
        <v>6810.75</v>
      </c>
      <c r="T234" s="55">
        <v>5562.8940755000003</v>
      </c>
      <c r="U234" s="47"/>
      <c r="V234" s="47"/>
      <c r="W234" s="47"/>
      <c r="X234" s="54">
        <f>U234-R234</f>
        <v>-4752.0923542500004</v>
      </c>
      <c r="Y234" s="44">
        <f t="shared" si="19"/>
        <v>-6810.75</v>
      </c>
      <c r="Z234" s="55">
        <f t="shared" si="20"/>
        <v>-5562.8940755000003</v>
      </c>
      <c r="AA234" s="45"/>
      <c r="AB234" s="45"/>
      <c r="AC234" s="46"/>
    </row>
    <row r="235" spans="2:29" ht="30" x14ac:dyDescent="0.25">
      <c r="Q235" s="42" t="s">
        <v>2</v>
      </c>
      <c r="R235" s="54">
        <v>2402.5388157500001</v>
      </c>
      <c r="S235" s="44">
        <v>2821.6419179999998</v>
      </c>
      <c r="T235" s="55">
        <v>2535.77756</v>
      </c>
      <c r="U235" s="33">
        <v>2632.4574857692296</v>
      </c>
      <c r="V235" s="33">
        <v>2648.3559905635375</v>
      </c>
      <c r="W235" s="33">
        <v>2640.9556870055594</v>
      </c>
      <c r="X235" s="54">
        <f t="shared" ref="X235:X237" si="24">U235-R235</f>
        <v>229.91867001922947</v>
      </c>
      <c r="Y235" s="44">
        <f t="shared" ref="Y235:Y237" si="25">V235-S235</f>
        <v>-173.28592743646232</v>
      </c>
      <c r="Z235" s="55">
        <f t="shared" ref="Z235:Z237" si="26">W235-T235</f>
        <v>105.17812700555942</v>
      </c>
      <c r="AA235" s="45">
        <f t="shared" si="21"/>
        <v>9.5698212454251558E-2</v>
      </c>
      <c r="AB235" s="45">
        <f t="shared" si="22"/>
        <v>-6.1413153217998916E-2</v>
      </c>
      <c r="AC235" s="46">
        <f t="shared" si="23"/>
        <v>4.1477662971968018E-2</v>
      </c>
    </row>
    <row r="236" spans="2:29" x14ac:dyDescent="0.25">
      <c r="Q236" s="42" t="s">
        <v>3</v>
      </c>
      <c r="R236" s="54">
        <v>2493.59992625</v>
      </c>
      <c r="S236" s="44">
        <v>3279.7908864999999</v>
      </c>
      <c r="T236" s="55">
        <v>2729.817125</v>
      </c>
      <c r="U236" s="33">
        <v>3034.3418817606735</v>
      </c>
      <c r="V236" s="33">
        <v>3064.7409299789638</v>
      </c>
      <c r="W236" s="33">
        <v>3054.5753258634386</v>
      </c>
      <c r="X236" s="54">
        <f t="shared" si="24"/>
        <v>540.74195551067351</v>
      </c>
      <c r="Y236" s="44">
        <f t="shared" si="25"/>
        <v>-215.04995652103617</v>
      </c>
      <c r="Z236" s="55">
        <f t="shared" si="26"/>
        <v>324.75820086343856</v>
      </c>
      <c r="AA236" s="45">
        <f t="shared" si="21"/>
        <v>0.21685192954102636</v>
      </c>
      <c r="AB236" s="45">
        <f t="shared" si="22"/>
        <v>-6.5568191376531582E-2</v>
      </c>
      <c r="AC236" s="46">
        <f t="shared" si="23"/>
        <v>0.11896701720025972</v>
      </c>
    </row>
    <row r="237" spans="2:29" x14ac:dyDescent="0.25">
      <c r="Q237" s="42" t="s">
        <v>0</v>
      </c>
      <c r="R237" s="54">
        <v>1319.6467514999999</v>
      </c>
      <c r="S237" s="44">
        <v>1541.5301535000001</v>
      </c>
      <c r="T237" s="55">
        <v>1462.9757139999999</v>
      </c>
      <c r="U237" s="33">
        <v>1400.0210202878236</v>
      </c>
      <c r="V237" s="33">
        <v>1443.8349781456914</v>
      </c>
      <c r="W237" s="33">
        <v>1425.3679512741073</v>
      </c>
      <c r="X237" s="54">
        <f t="shared" si="24"/>
        <v>80.374268787823667</v>
      </c>
      <c r="Y237" s="44">
        <f t="shared" si="25"/>
        <v>-97.695175354308731</v>
      </c>
      <c r="Z237" s="55">
        <f t="shared" si="26"/>
        <v>-37.607762725892599</v>
      </c>
      <c r="AA237" s="45">
        <f t="shared" si="21"/>
        <v>6.0905896745825978E-2</v>
      </c>
      <c r="AB237" s="45">
        <f t="shared" si="22"/>
        <v>-6.3375455311396031E-2</v>
      </c>
      <c r="AC237" s="46">
        <f t="shared" si="23"/>
        <v>-2.5706347935925203E-2</v>
      </c>
    </row>
    <row r="238" spans="2:29" x14ac:dyDescent="0.25">
      <c r="Q238" s="11" t="s">
        <v>17</v>
      </c>
      <c r="R238" s="56">
        <v>2599.7787446166699</v>
      </c>
      <c r="S238" s="48">
        <v>3029.3257483166676</v>
      </c>
      <c r="T238" s="57">
        <v>2777.6702515000002</v>
      </c>
      <c r="U238" s="49"/>
      <c r="V238" s="49"/>
      <c r="W238" s="49"/>
      <c r="X238" s="58"/>
      <c r="Y238" s="50"/>
      <c r="Z238" s="59"/>
      <c r="AA238" s="51"/>
      <c r="AB238" s="51"/>
      <c r="AC238" s="52"/>
    </row>
    <row r="239" spans="2:29" x14ac:dyDescent="0.25">
      <c r="Q239"/>
      <c r="R239"/>
      <c r="S239"/>
      <c r="T239"/>
    </row>
    <row r="240" spans="2:29" x14ac:dyDescent="0.25">
      <c r="Q240"/>
    </row>
    <row r="241" spans="17:20" x14ac:dyDescent="0.25">
      <c r="Q241"/>
    </row>
    <row r="242" spans="17:20" x14ac:dyDescent="0.25">
      <c r="Q242"/>
    </row>
    <row r="243" spans="17:20" x14ac:dyDescent="0.25">
      <c r="Q243"/>
    </row>
    <row r="244" spans="17:20" x14ac:dyDescent="0.25">
      <c r="Q244"/>
      <c r="R244"/>
      <c r="S244"/>
      <c r="T244"/>
    </row>
    <row r="245" spans="17:20" x14ac:dyDescent="0.25">
      <c r="Q245"/>
    </row>
    <row r="246" spans="17:20" x14ac:dyDescent="0.25">
      <c r="Q246"/>
    </row>
    <row r="247" spans="17:20" x14ac:dyDescent="0.25">
      <c r="Q247"/>
      <c r="R247"/>
      <c r="S247"/>
      <c r="T247"/>
    </row>
    <row r="248" spans="17:20" x14ac:dyDescent="0.25">
      <c r="Q248"/>
    </row>
    <row r="249" spans="17:20" x14ac:dyDescent="0.25">
      <c r="Q249"/>
    </row>
    <row r="250" spans="17:20" x14ac:dyDescent="0.25">
      <c r="Q250"/>
    </row>
  </sheetData>
  <mergeCells count="4">
    <mergeCell ref="R226:T226"/>
    <mergeCell ref="U226:W226"/>
    <mergeCell ref="X226:Z226"/>
    <mergeCell ref="AA226:AC226"/>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61"/>
  <sheetViews>
    <sheetView zoomScale="55" zoomScaleNormal="55" workbookViewId="0">
      <selection activeCell="E46" sqref="E46"/>
    </sheetView>
  </sheetViews>
  <sheetFormatPr defaultRowHeight="15" x14ac:dyDescent="0.25"/>
  <cols>
    <col min="3" max="13" width="12.5703125" customWidth="1"/>
  </cols>
  <sheetData>
    <row r="1" spans="1:17" ht="15" customHeight="1" x14ac:dyDescent="0.25">
      <c r="A1" s="62"/>
      <c r="B1" s="63"/>
      <c r="C1" s="64" t="s">
        <v>14</v>
      </c>
      <c r="D1" s="64" t="s">
        <v>15</v>
      </c>
      <c r="E1" s="64" t="s">
        <v>10</v>
      </c>
      <c r="F1" s="64" t="s">
        <v>0</v>
      </c>
      <c r="G1" s="64" t="s">
        <v>13</v>
      </c>
      <c r="H1" s="64" t="s">
        <v>12</v>
      </c>
      <c r="I1" s="64" t="s">
        <v>5</v>
      </c>
      <c r="J1" s="64" t="s">
        <v>11</v>
      </c>
      <c r="K1" s="64" t="s">
        <v>28</v>
      </c>
      <c r="L1" s="64" t="s">
        <v>4</v>
      </c>
      <c r="M1" s="65" t="s">
        <v>1</v>
      </c>
      <c r="N1" s="65"/>
    </row>
    <row r="2" spans="1:17" x14ac:dyDescent="0.25">
      <c r="A2" s="62">
        <v>1.5</v>
      </c>
      <c r="B2" s="66" t="s">
        <v>29</v>
      </c>
      <c r="C2" s="67">
        <f>_xlfn.PERCENTILE.EXC(C$12:C$61,0.25)</f>
        <v>2194.8801277499997</v>
      </c>
      <c r="D2" s="67">
        <f t="shared" ref="D2:M2" si="0">_xlfn.PERCENTILE.EXC(D$12:D$61,0.25)</f>
        <v>2257</v>
      </c>
      <c r="E2" s="67">
        <f t="shared" si="0"/>
        <v>1830.9975360000001</v>
      </c>
      <c r="F2" s="67">
        <f t="shared" si="0"/>
        <v>1180.0115314999998</v>
      </c>
      <c r="G2" s="67">
        <f t="shared" si="0"/>
        <v>3836.9330055</v>
      </c>
      <c r="H2" s="67">
        <f t="shared" si="0"/>
        <v>3651.9153297499997</v>
      </c>
      <c r="I2" s="67">
        <f t="shared" si="0"/>
        <v>4605.25</v>
      </c>
      <c r="J2" s="67">
        <f t="shared" si="0"/>
        <v>2242.9929735000001</v>
      </c>
      <c r="K2" s="67">
        <f t="shared" si="0"/>
        <v>2455</v>
      </c>
      <c r="L2" s="67">
        <f t="shared" si="0"/>
        <v>1874</v>
      </c>
      <c r="M2" s="67">
        <f t="shared" si="0"/>
        <v>3743.5</v>
      </c>
      <c r="N2" s="67"/>
      <c r="O2" s="67"/>
      <c r="P2" s="67"/>
      <c r="Q2" s="67"/>
    </row>
    <row r="3" spans="1:17" x14ac:dyDescent="0.25">
      <c r="A3" s="62"/>
      <c r="B3" s="66" t="s">
        <v>30</v>
      </c>
      <c r="C3" s="67">
        <f>_xlfn.PERCENTILE.EXC(C$12:C$61,0.75)</f>
        <v>2743</v>
      </c>
      <c r="D3" s="67">
        <f t="shared" ref="D3:M3" si="1">_xlfn.PERCENTILE.EXC(D$12:D$61,0.75)</f>
        <v>3095.5</v>
      </c>
      <c r="E3" s="67">
        <f t="shared" si="1"/>
        <v>2461.5613317500001</v>
      </c>
      <c r="F3" s="67">
        <f t="shared" si="1"/>
        <v>1558.25</v>
      </c>
      <c r="G3" s="67">
        <f t="shared" si="1"/>
        <v>6222.3687412500003</v>
      </c>
      <c r="H3" s="67">
        <f t="shared" si="1"/>
        <v>5243</v>
      </c>
      <c r="I3" s="67">
        <f t="shared" si="1"/>
        <v>6521.30639075</v>
      </c>
      <c r="J3" s="67">
        <f t="shared" si="1"/>
        <v>2761.6866917500001</v>
      </c>
      <c r="K3" s="67">
        <f t="shared" si="1"/>
        <v>3285.5343560000001</v>
      </c>
      <c r="L3" s="67">
        <f t="shared" si="1"/>
        <v>2329.5906312500001</v>
      </c>
      <c r="M3" s="67">
        <f t="shared" si="1"/>
        <v>4856.25</v>
      </c>
      <c r="N3" s="68"/>
    </row>
    <row r="4" spans="1:17" x14ac:dyDescent="0.25">
      <c r="A4" s="62"/>
      <c r="B4" s="66" t="s">
        <v>23</v>
      </c>
      <c r="C4" s="67">
        <f>MEDIAN(C$12:C$61)</f>
        <v>2303.2578000000003</v>
      </c>
      <c r="D4" s="67">
        <f t="shared" ref="D4:M4" si="2">MEDIAN(D$12:D$61)</f>
        <v>2695.5</v>
      </c>
      <c r="E4" s="67">
        <f t="shared" si="2"/>
        <v>2086</v>
      </c>
      <c r="F4" s="67">
        <f t="shared" si="2"/>
        <v>1357.5</v>
      </c>
      <c r="G4" s="67">
        <f t="shared" si="2"/>
        <v>4525</v>
      </c>
      <c r="H4" s="67">
        <f t="shared" si="2"/>
        <v>4249.3250465000001</v>
      </c>
      <c r="I4" s="67">
        <f t="shared" si="2"/>
        <v>5171</v>
      </c>
      <c r="J4" s="67">
        <f t="shared" si="2"/>
        <v>2360.5</v>
      </c>
      <c r="K4" s="67">
        <f t="shared" si="2"/>
        <v>2614.4643699999997</v>
      </c>
      <c r="L4" s="67">
        <f t="shared" si="2"/>
        <v>2074.6257985000002</v>
      </c>
      <c r="M4" s="67">
        <f t="shared" si="2"/>
        <v>4381.5</v>
      </c>
      <c r="N4" s="68"/>
    </row>
    <row r="5" spans="1:17" x14ac:dyDescent="0.25">
      <c r="A5" s="62"/>
      <c r="B5" s="66"/>
      <c r="C5" s="69">
        <f t="shared" ref="C5:L5" si="3">C3-C2</f>
        <v>548.1198722500003</v>
      </c>
      <c r="D5" s="69">
        <f t="shared" si="3"/>
        <v>838.5</v>
      </c>
      <c r="E5" s="69">
        <f t="shared" si="3"/>
        <v>630.56379575000005</v>
      </c>
      <c r="F5" s="69">
        <f t="shared" si="3"/>
        <v>378.23846850000018</v>
      </c>
      <c r="G5" s="69">
        <f t="shared" si="3"/>
        <v>2385.4357357500003</v>
      </c>
      <c r="H5" s="69">
        <f t="shared" si="3"/>
        <v>1591.0846702500003</v>
      </c>
      <c r="I5" s="69">
        <f t="shared" si="3"/>
        <v>1916.05639075</v>
      </c>
      <c r="J5" s="69">
        <f t="shared" si="3"/>
        <v>518.69371825000007</v>
      </c>
      <c r="K5" s="69">
        <f t="shared" si="3"/>
        <v>830.53435600000012</v>
      </c>
      <c r="L5" s="69">
        <f t="shared" si="3"/>
        <v>455.59063125000011</v>
      </c>
      <c r="M5" s="70">
        <f t="shared" ref="M5" si="4">M3-M2</f>
        <v>1112.75</v>
      </c>
      <c r="N5" s="70"/>
    </row>
    <row r="6" spans="1:17" x14ac:dyDescent="0.25">
      <c r="A6" s="62"/>
      <c r="B6" s="66" t="s">
        <v>40</v>
      </c>
      <c r="C6" s="71">
        <f t="shared" ref="C6:L6" si="5">C2-$A$2*C5</f>
        <v>1372.7003193749993</v>
      </c>
      <c r="D6" s="71">
        <f t="shared" si="5"/>
        <v>999.25</v>
      </c>
      <c r="E6" s="71">
        <f t="shared" si="5"/>
        <v>885.151842375</v>
      </c>
      <c r="F6" s="71">
        <f t="shared" si="5"/>
        <v>612.65382874999955</v>
      </c>
      <c r="G6" s="71">
        <f t="shared" si="5"/>
        <v>258.77940187499962</v>
      </c>
      <c r="H6" s="71">
        <f t="shared" si="5"/>
        <v>1265.2883243749993</v>
      </c>
      <c r="I6" s="71">
        <f t="shared" si="5"/>
        <v>1731.165413875</v>
      </c>
      <c r="J6" s="71">
        <f t="shared" si="5"/>
        <v>1464.952396125</v>
      </c>
      <c r="K6" s="71">
        <f t="shared" si="5"/>
        <v>1209.1984659999998</v>
      </c>
      <c r="L6" s="71">
        <f t="shared" si="5"/>
        <v>1190.6140531249998</v>
      </c>
      <c r="M6" s="72">
        <f t="shared" ref="M6" si="6">M2-$A$2*M5</f>
        <v>2074.375</v>
      </c>
      <c r="N6" s="72"/>
    </row>
    <row r="7" spans="1:17" x14ac:dyDescent="0.25">
      <c r="A7" s="62"/>
      <c r="B7" s="66" t="s">
        <v>39</v>
      </c>
      <c r="C7" s="71">
        <f t="shared" ref="C7:L7" si="7">C3+$A$2*C5</f>
        <v>3565.1798083750004</v>
      </c>
      <c r="D7" s="71">
        <f t="shared" si="7"/>
        <v>4353.25</v>
      </c>
      <c r="E7" s="71">
        <f t="shared" si="7"/>
        <v>3407.4070253750001</v>
      </c>
      <c r="F7" s="71">
        <f t="shared" si="7"/>
        <v>2125.6077027500005</v>
      </c>
      <c r="G7" s="71">
        <f t="shared" si="7"/>
        <v>9800.5223448750003</v>
      </c>
      <c r="H7" s="71">
        <f t="shared" si="7"/>
        <v>7629.6270053750004</v>
      </c>
      <c r="I7" s="71">
        <f t="shared" si="7"/>
        <v>9395.390976875</v>
      </c>
      <c r="J7" s="71">
        <f t="shared" si="7"/>
        <v>3539.727269125</v>
      </c>
      <c r="K7" s="71">
        <f t="shared" si="7"/>
        <v>4531.3358900000003</v>
      </c>
      <c r="L7" s="71">
        <f t="shared" si="7"/>
        <v>3012.9765781250003</v>
      </c>
      <c r="M7" s="72">
        <f t="shared" ref="M7" si="8">M3+$A$2*M5</f>
        <v>6525.375</v>
      </c>
      <c r="N7" s="72"/>
    </row>
    <row r="8" spans="1:17" x14ac:dyDescent="0.25">
      <c r="A8" s="62"/>
      <c r="B8" s="66" t="s">
        <v>38</v>
      </c>
      <c r="C8" s="73">
        <f>MIN(C12:C61)</f>
        <v>2131</v>
      </c>
      <c r="D8" s="73">
        <f t="shared" ref="D8:M8" si="9">MIN(D12:D61)</f>
        <v>2047</v>
      </c>
      <c r="E8" s="73">
        <f t="shared" si="9"/>
        <v>1537</v>
      </c>
      <c r="F8" s="73">
        <f t="shared" si="9"/>
        <v>1094.007018</v>
      </c>
      <c r="G8" s="73">
        <f t="shared" si="9"/>
        <v>3386.8839440000002</v>
      </c>
      <c r="H8" s="73">
        <f t="shared" si="9"/>
        <v>3316</v>
      </c>
      <c r="I8" s="73">
        <f t="shared" si="9"/>
        <v>4227</v>
      </c>
      <c r="J8" s="73">
        <f t="shared" si="9"/>
        <v>2090.6183959999998</v>
      </c>
      <c r="K8" s="73">
        <f t="shared" si="9"/>
        <v>2347</v>
      </c>
      <c r="L8" s="73">
        <f t="shared" si="9"/>
        <v>1756.4419370000001</v>
      </c>
      <c r="M8" s="73">
        <f t="shared" si="9"/>
        <v>3408</v>
      </c>
      <c r="N8" s="74"/>
    </row>
    <row r="9" spans="1:17" x14ac:dyDescent="0.25">
      <c r="A9" s="62"/>
      <c r="B9" s="75" t="s">
        <v>37</v>
      </c>
      <c r="C9" s="76">
        <f>MAX(C12:C61)</f>
        <v>3718</v>
      </c>
      <c r="D9" s="76">
        <f t="shared" ref="D9:M9" si="10">MAX(D12:D61)</f>
        <v>4778</v>
      </c>
      <c r="E9" s="76">
        <f t="shared" si="10"/>
        <v>3142.1297530000002</v>
      </c>
      <c r="F9" s="76">
        <f t="shared" si="10"/>
        <v>1902</v>
      </c>
      <c r="G9" s="76">
        <f t="shared" si="10"/>
        <v>9116.4989690000002</v>
      </c>
      <c r="H9" s="76">
        <f t="shared" si="10"/>
        <v>9056</v>
      </c>
      <c r="I9" s="76">
        <f t="shared" si="10"/>
        <v>8133.5870720000003</v>
      </c>
      <c r="J9" s="76">
        <f t="shared" si="10"/>
        <v>3496</v>
      </c>
      <c r="K9" s="76">
        <f t="shared" si="10"/>
        <v>3740.010252</v>
      </c>
      <c r="L9" s="76">
        <f t="shared" si="10"/>
        <v>2623.9980970000001</v>
      </c>
      <c r="M9" s="76">
        <f t="shared" si="10"/>
        <v>6014</v>
      </c>
      <c r="N9" s="77"/>
    </row>
    <row r="10" spans="1:17" x14ac:dyDescent="0.25">
      <c r="A10" s="62"/>
      <c r="B10" s="62"/>
      <c r="C10" s="62"/>
      <c r="D10" s="62"/>
      <c r="E10" s="62"/>
      <c r="F10" s="62"/>
      <c r="G10" s="62"/>
      <c r="H10" s="62"/>
      <c r="I10" s="62"/>
      <c r="J10" s="62"/>
      <c r="K10" s="62"/>
      <c r="L10" s="62"/>
      <c r="M10" s="62"/>
      <c r="N10" s="62"/>
    </row>
    <row r="11" spans="1:17" s="60" customFormat="1" ht="30" x14ac:dyDescent="0.25">
      <c r="C11" s="60" t="s">
        <v>9</v>
      </c>
      <c r="D11" s="60" t="s">
        <v>2</v>
      </c>
      <c r="E11" s="60" t="s">
        <v>10</v>
      </c>
      <c r="F11" s="60" t="s">
        <v>0</v>
      </c>
      <c r="G11" s="60" t="s">
        <v>36</v>
      </c>
      <c r="H11" s="60" t="s">
        <v>7</v>
      </c>
      <c r="I11" s="60" t="s">
        <v>5</v>
      </c>
      <c r="J11" s="60" t="s">
        <v>8</v>
      </c>
      <c r="K11" s="60" t="s">
        <v>3</v>
      </c>
      <c r="L11" s="60" t="s">
        <v>4</v>
      </c>
      <c r="M11" s="60" t="s">
        <v>1</v>
      </c>
    </row>
    <row r="12" spans="1:17" x14ac:dyDescent="0.25">
      <c r="C12" s="61">
        <v>2697</v>
      </c>
      <c r="D12" s="61">
        <v>2277</v>
      </c>
      <c r="E12" s="61">
        <v>1712</v>
      </c>
      <c r="F12" s="61">
        <v>1822</v>
      </c>
      <c r="G12" s="61">
        <v>3566</v>
      </c>
      <c r="H12" s="61">
        <v>6672</v>
      </c>
      <c r="I12" s="61">
        <v>5171</v>
      </c>
      <c r="J12" s="61">
        <v>2266</v>
      </c>
      <c r="K12" s="61">
        <v>2812</v>
      </c>
      <c r="L12" s="61">
        <v>2088</v>
      </c>
      <c r="M12" s="61">
        <v>3717</v>
      </c>
    </row>
    <row r="13" spans="1:17" x14ac:dyDescent="0.25">
      <c r="C13" s="61">
        <v>3606</v>
      </c>
      <c r="D13" s="61">
        <v>2236</v>
      </c>
      <c r="E13" s="61">
        <v>2088</v>
      </c>
      <c r="F13" s="61">
        <v>1622</v>
      </c>
      <c r="G13" s="61">
        <v>3616</v>
      </c>
      <c r="H13" s="61">
        <v>4451</v>
      </c>
      <c r="I13" s="61">
        <v>4227</v>
      </c>
      <c r="J13" s="61">
        <v>2281</v>
      </c>
      <c r="K13" s="61">
        <v>2811</v>
      </c>
      <c r="L13" s="61">
        <v>2196</v>
      </c>
      <c r="M13" s="61">
        <v>3730</v>
      </c>
    </row>
    <row r="14" spans="1:17" x14ac:dyDescent="0.25">
      <c r="C14" s="61">
        <v>3606</v>
      </c>
      <c r="D14" s="61">
        <v>2047</v>
      </c>
      <c r="E14" s="61">
        <v>2037</v>
      </c>
      <c r="F14" s="61">
        <v>1624</v>
      </c>
      <c r="G14" s="61">
        <v>4077</v>
      </c>
      <c r="H14" s="61">
        <v>3566</v>
      </c>
      <c r="I14" s="61">
        <v>4397</v>
      </c>
      <c r="J14" s="61">
        <v>2173</v>
      </c>
      <c r="K14" s="61">
        <v>2366</v>
      </c>
      <c r="L14" s="61">
        <v>2279</v>
      </c>
      <c r="M14" s="61">
        <v>3562</v>
      </c>
    </row>
    <row r="15" spans="1:17" x14ac:dyDescent="0.25">
      <c r="C15" s="61">
        <v>2452</v>
      </c>
      <c r="D15" s="61">
        <v>2128</v>
      </c>
      <c r="E15" s="61">
        <v>1946</v>
      </c>
      <c r="F15" s="61">
        <v>1531</v>
      </c>
      <c r="G15" s="61">
        <v>3958</v>
      </c>
      <c r="H15" s="61">
        <v>3451</v>
      </c>
      <c r="I15" s="61">
        <v>4374</v>
      </c>
      <c r="J15" s="61">
        <v>2124</v>
      </c>
      <c r="K15" s="61">
        <v>2425</v>
      </c>
      <c r="L15" s="61">
        <v>2281</v>
      </c>
      <c r="M15" s="61">
        <v>3792</v>
      </c>
    </row>
    <row r="16" spans="1:17" x14ac:dyDescent="0.25">
      <c r="C16" s="61">
        <v>2476</v>
      </c>
      <c r="D16" s="61">
        <v>2559</v>
      </c>
      <c r="E16" s="61">
        <v>2810</v>
      </c>
      <c r="F16" s="61">
        <v>1205</v>
      </c>
      <c r="G16" s="61">
        <v>5314</v>
      </c>
      <c r="H16" s="61">
        <v>3372</v>
      </c>
      <c r="I16" s="61">
        <v>4617</v>
      </c>
      <c r="J16" s="61">
        <v>2377</v>
      </c>
      <c r="K16" s="61">
        <v>2547</v>
      </c>
      <c r="L16" s="61">
        <v>1899</v>
      </c>
      <c r="M16" s="61">
        <v>4810</v>
      </c>
    </row>
    <row r="17" spans="3:13" x14ac:dyDescent="0.25">
      <c r="C17" s="61">
        <v>2452</v>
      </c>
      <c r="D17" s="61">
        <v>2458</v>
      </c>
      <c r="E17" s="61">
        <v>2013</v>
      </c>
      <c r="F17" s="61">
        <v>1095</v>
      </c>
      <c r="G17" s="61">
        <v>6668</v>
      </c>
      <c r="H17" s="61">
        <v>4772</v>
      </c>
      <c r="I17" s="61">
        <v>4272</v>
      </c>
      <c r="J17" s="61">
        <v>3496</v>
      </c>
      <c r="K17" s="61">
        <v>2597</v>
      </c>
      <c r="L17" s="61">
        <v>2245</v>
      </c>
      <c r="M17" s="61">
        <v>4339</v>
      </c>
    </row>
    <row r="18" spans="3:13" x14ac:dyDescent="0.25">
      <c r="C18" s="61">
        <v>3606</v>
      </c>
      <c r="D18" s="61">
        <v>2115</v>
      </c>
      <c r="E18" s="61">
        <v>1627</v>
      </c>
      <c r="F18" s="61">
        <v>1137</v>
      </c>
      <c r="G18" s="61">
        <v>4566</v>
      </c>
      <c r="H18" s="61">
        <v>6084</v>
      </c>
      <c r="I18" s="61">
        <v>4442</v>
      </c>
      <c r="J18" s="61">
        <v>2809</v>
      </c>
      <c r="K18" s="61">
        <v>2523</v>
      </c>
      <c r="L18" s="61">
        <v>2353</v>
      </c>
      <c r="M18" s="61">
        <v>3586</v>
      </c>
    </row>
    <row r="19" spans="3:13" x14ac:dyDescent="0.25">
      <c r="C19" s="61">
        <v>3718</v>
      </c>
      <c r="D19" s="61">
        <v>2139</v>
      </c>
      <c r="E19" s="61">
        <v>1537</v>
      </c>
      <c r="F19" s="61">
        <v>1369</v>
      </c>
      <c r="G19" s="61">
        <v>4732</v>
      </c>
      <c r="H19" s="61">
        <v>5829</v>
      </c>
      <c r="I19" s="61">
        <v>5560</v>
      </c>
      <c r="J19" s="61">
        <v>2339</v>
      </c>
      <c r="K19" s="61">
        <v>2519</v>
      </c>
      <c r="L19" s="61">
        <v>1933</v>
      </c>
      <c r="M19" s="61">
        <v>3576</v>
      </c>
    </row>
    <row r="20" spans="3:13" x14ac:dyDescent="0.25">
      <c r="C20" s="61">
        <v>2743</v>
      </c>
      <c r="D20" s="61">
        <v>2220</v>
      </c>
      <c r="E20" s="61">
        <v>1549</v>
      </c>
      <c r="F20" s="61">
        <v>1497</v>
      </c>
      <c r="G20" s="61">
        <v>4582</v>
      </c>
      <c r="H20" s="61">
        <v>6176</v>
      </c>
      <c r="I20" s="61">
        <v>6589</v>
      </c>
      <c r="J20" s="61">
        <v>2277</v>
      </c>
      <c r="K20" s="61">
        <v>2599</v>
      </c>
      <c r="L20" s="61">
        <v>1874</v>
      </c>
      <c r="M20" s="61">
        <v>3408</v>
      </c>
    </row>
    <row r="21" spans="3:13" x14ac:dyDescent="0.25">
      <c r="C21" s="61">
        <v>2743</v>
      </c>
      <c r="D21" s="61">
        <v>2753</v>
      </c>
      <c r="E21" s="61">
        <v>1733</v>
      </c>
      <c r="F21" s="61">
        <v>1494</v>
      </c>
      <c r="G21" s="61">
        <v>3857</v>
      </c>
      <c r="H21" s="61">
        <v>4205</v>
      </c>
      <c r="I21" s="61">
        <v>6793</v>
      </c>
      <c r="J21" s="61">
        <v>2266</v>
      </c>
      <c r="K21" s="61">
        <v>3326</v>
      </c>
      <c r="L21" s="61">
        <v>1874</v>
      </c>
      <c r="M21" s="61">
        <v>3551</v>
      </c>
    </row>
    <row r="22" spans="3:13" x14ac:dyDescent="0.25">
      <c r="C22" s="61">
        <v>2287</v>
      </c>
      <c r="D22" s="61">
        <v>3241</v>
      </c>
      <c r="E22" s="61">
        <v>1966</v>
      </c>
      <c r="F22" s="61">
        <v>1250</v>
      </c>
      <c r="G22" s="61">
        <v>3899</v>
      </c>
      <c r="H22" s="61">
        <v>4214</v>
      </c>
      <c r="I22" s="61">
        <v>5667</v>
      </c>
      <c r="J22" s="61">
        <v>2829</v>
      </c>
      <c r="K22" s="61">
        <v>2396</v>
      </c>
      <c r="L22" s="61">
        <v>2142</v>
      </c>
      <c r="M22" s="61">
        <v>4073</v>
      </c>
    </row>
    <row r="23" spans="3:13" x14ac:dyDescent="0.25">
      <c r="C23" s="61">
        <v>2131</v>
      </c>
      <c r="D23" s="61">
        <v>4778</v>
      </c>
      <c r="E23" s="61">
        <v>2115</v>
      </c>
      <c r="F23" s="61">
        <v>1208</v>
      </c>
      <c r="G23" s="61">
        <v>3437</v>
      </c>
      <c r="H23" s="61">
        <v>4025</v>
      </c>
      <c r="I23" s="61">
        <v>5773</v>
      </c>
      <c r="J23" s="61">
        <v>2334</v>
      </c>
      <c r="K23" s="61">
        <v>2455</v>
      </c>
      <c r="L23" s="61">
        <v>1822</v>
      </c>
      <c r="M23" s="61">
        <v>4057</v>
      </c>
    </row>
    <row r="24" spans="3:13" x14ac:dyDescent="0.25">
      <c r="C24" s="61">
        <v>2131</v>
      </c>
      <c r="D24" s="61">
        <v>4521</v>
      </c>
      <c r="E24" s="61">
        <v>2096</v>
      </c>
      <c r="F24" s="61">
        <v>1206</v>
      </c>
      <c r="G24" s="61">
        <v>3556</v>
      </c>
      <c r="H24" s="61">
        <v>4106</v>
      </c>
      <c r="I24" s="61">
        <v>5171</v>
      </c>
      <c r="J24" s="61">
        <v>2307</v>
      </c>
      <c r="K24" s="61">
        <v>2455</v>
      </c>
      <c r="L24" s="61">
        <v>1865</v>
      </c>
      <c r="M24" s="61">
        <v>5316</v>
      </c>
    </row>
    <row r="25" spans="3:13" x14ac:dyDescent="0.25">
      <c r="C25" s="61">
        <v>2193</v>
      </c>
      <c r="D25" s="61">
        <v>2930</v>
      </c>
      <c r="E25" s="61">
        <v>2480</v>
      </c>
      <c r="F25" s="61">
        <v>1559</v>
      </c>
      <c r="G25" s="61">
        <v>4404</v>
      </c>
      <c r="H25" s="61">
        <v>3316</v>
      </c>
      <c r="I25" s="61">
        <v>4227</v>
      </c>
      <c r="J25" s="61">
        <v>2124</v>
      </c>
      <c r="K25" s="61">
        <v>2561</v>
      </c>
      <c r="L25" s="61">
        <v>1866</v>
      </c>
      <c r="M25" s="61">
        <v>6014</v>
      </c>
    </row>
    <row r="26" spans="3:13" x14ac:dyDescent="0.25">
      <c r="C26" s="61">
        <v>2200</v>
      </c>
      <c r="D26" s="61">
        <v>2827</v>
      </c>
      <c r="E26" s="61">
        <v>1854</v>
      </c>
      <c r="F26" s="61">
        <v>1346</v>
      </c>
      <c r="G26" s="61">
        <v>4326</v>
      </c>
      <c r="H26" s="61">
        <v>3813</v>
      </c>
      <c r="I26" s="61">
        <v>4397</v>
      </c>
      <c r="J26" s="61">
        <v>2173</v>
      </c>
      <c r="K26" s="61">
        <v>3186</v>
      </c>
      <c r="L26" s="61">
        <v>1800</v>
      </c>
      <c r="M26" s="61">
        <v>5643</v>
      </c>
    </row>
    <row r="27" spans="3:13" x14ac:dyDescent="0.25">
      <c r="C27" s="61">
        <v>2263</v>
      </c>
      <c r="D27" s="61">
        <v>2981</v>
      </c>
      <c r="E27" s="61">
        <v>2761</v>
      </c>
      <c r="F27" s="61">
        <v>1178</v>
      </c>
      <c r="G27" s="61">
        <v>4609</v>
      </c>
      <c r="H27" s="61">
        <v>4106</v>
      </c>
      <c r="I27" s="61">
        <v>4357</v>
      </c>
      <c r="J27" s="61">
        <v>2251</v>
      </c>
      <c r="K27" s="61">
        <v>3104</v>
      </c>
      <c r="L27" s="61">
        <v>2231</v>
      </c>
      <c r="M27" s="61">
        <v>4461</v>
      </c>
    </row>
    <row r="28" spans="3:13" x14ac:dyDescent="0.25">
      <c r="C28" s="61">
        <v>2254</v>
      </c>
      <c r="D28" s="61">
        <v>4611</v>
      </c>
      <c r="E28" s="61">
        <v>2168</v>
      </c>
      <c r="F28" s="61">
        <v>1483</v>
      </c>
      <c r="G28" s="61">
        <v>6370</v>
      </c>
      <c r="H28" s="61">
        <v>3316</v>
      </c>
      <c r="I28" s="61">
        <v>4794</v>
      </c>
      <c r="J28" s="61">
        <v>2258</v>
      </c>
      <c r="K28" s="61">
        <v>3201</v>
      </c>
      <c r="L28" s="61">
        <v>2231</v>
      </c>
      <c r="M28" s="61">
        <v>3660</v>
      </c>
    </row>
    <row r="29" spans="3:13" x14ac:dyDescent="0.25">
      <c r="C29" s="61">
        <v>2254</v>
      </c>
      <c r="D29" s="61">
        <v>4430.3684409999996</v>
      </c>
      <c r="E29" s="61">
        <v>2192</v>
      </c>
      <c r="F29" s="61">
        <v>1481</v>
      </c>
      <c r="G29" s="61">
        <v>6175</v>
      </c>
      <c r="H29" s="61">
        <v>3431</v>
      </c>
      <c r="I29" s="61">
        <v>4963</v>
      </c>
      <c r="J29" s="61">
        <v>2196</v>
      </c>
      <c r="K29" s="61">
        <v>3171</v>
      </c>
      <c r="L29" s="61">
        <v>1874</v>
      </c>
      <c r="M29" s="61">
        <v>3670</v>
      </c>
    </row>
    <row r="30" spans="3:13" x14ac:dyDescent="0.25">
      <c r="C30" s="61">
        <v>2837</v>
      </c>
      <c r="D30" s="61">
        <v>3086.0471600000001</v>
      </c>
      <c r="E30" s="61">
        <v>1692</v>
      </c>
      <c r="F30" s="61">
        <v>1680</v>
      </c>
      <c r="G30" s="61">
        <v>6629</v>
      </c>
      <c r="H30" s="61">
        <v>3928</v>
      </c>
      <c r="I30" s="61">
        <v>6728</v>
      </c>
      <c r="J30" s="61">
        <v>2344</v>
      </c>
      <c r="K30" s="61">
        <v>2554</v>
      </c>
      <c r="L30" s="61">
        <v>1808</v>
      </c>
      <c r="M30" s="61">
        <v>3502</v>
      </c>
    </row>
    <row r="31" spans="3:13" x14ac:dyDescent="0.25">
      <c r="C31" s="61">
        <v>2400</v>
      </c>
      <c r="D31" s="61">
        <v>3151.1679260000001</v>
      </c>
      <c r="E31" s="61">
        <v>1806</v>
      </c>
      <c r="F31" s="61">
        <v>1773</v>
      </c>
      <c r="G31" s="61">
        <v>4484</v>
      </c>
      <c r="H31" s="61">
        <v>3803</v>
      </c>
      <c r="I31" s="61">
        <v>6933</v>
      </c>
      <c r="J31" s="61">
        <v>2854</v>
      </c>
      <c r="K31" s="61">
        <v>2455</v>
      </c>
      <c r="L31" s="61">
        <v>1866</v>
      </c>
      <c r="M31" s="61">
        <v>3652</v>
      </c>
    </row>
    <row r="32" spans="3:13" x14ac:dyDescent="0.25">
      <c r="C32" s="61">
        <v>2295</v>
      </c>
      <c r="D32" s="61">
        <v>2994.0994839999998</v>
      </c>
      <c r="E32" s="61">
        <v>2280</v>
      </c>
      <c r="F32" s="61">
        <v>1558</v>
      </c>
      <c r="G32" s="61">
        <v>4077</v>
      </c>
      <c r="H32" s="61">
        <v>4947</v>
      </c>
      <c r="I32" s="61">
        <v>6306</v>
      </c>
      <c r="J32" s="61">
        <v>2417</v>
      </c>
      <c r="K32" s="61">
        <v>2892</v>
      </c>
      <c r="L32" s="61">
        <v>2353</v>
      </c>
      <c r="M32" s="61">
        <v>3881</v>
      </c>
    </row>
    <row r="33" spans="3:13" x14ac:dyDescent="0.25">
      <c r="C33" s="61">
        <v>2133</v>
      </c>
      <c r="D33" s="61">
        <v>2814</v>
      </c>
      <c r="E33" s="61">
        <v>2480</v>
      </c>
      <c r="F33" s="61">
        <v>1902</v>
      </c>
      <c r="G33" s="61">
        <v>3616</v>
      </c>
      <c r="H33" s="61">
        <v>8100</v>
      </c>
      <c r="I33" s="61">
        <v>4784</v>
      </c>
      <c r="J33" s="61">
        <v>2436</v>
      </c>
      <c r="K33" s="61">
        <v>2407</v>
      </c>
      <c r="L33" s="61">
        <v>1933</v>
      </c>
      <c r="M33" s="61">
        <v>5059</v>
      </c>
    </row>
    <row r="34" spans="3:13" x14ac:dyDescent="0.25">
      <c r="C34" s="61">
        <v>2133</v>
      </c>
      <c r="D34" s="61">
        <v>3639</v>
      </c>
      <c r="E34" s="61">
        <v>3102</v>
      </c>
      <c r="F34" s="61">
        <v>1895</v>
      </c>
      <c r="G34" s="61">
        <v>3566</v>
      </c>
      <c r="H34" s="61">
        <v>8801</v>
      </c>
      <c r="I34" s="61">
        <v>4570</v>
      </c>
      <c r="J34" s="61">
        <v>3016</v>
      </c>
      <c r="K34" s="61">
        <v>2402</v>
      </c>
      <c r="L34" s="61">
        <v>1867</v>
      </c>
      <c r="M34" s="61">
        <v>4622</v>
      </c>
    </row>
    <row r="35" spans="3:13" x14ac:dyDescent="0.25">
      <c r="C35" s="61">
        <v>2136</v>
      </c>
      <c r="D35" s="61">
        <v>3510</v>
      </c>
      <c r="E35" s="61">
        <v>2124</v>
      </c>
      <c r="F35" s="61">
        <v>1345</v>
      </c>
      <c r="G35" s="61">
        <v>3446</v>
      </c>
      <c r="H35" s="61">
        <v>9056</v>
      </c>
      <c r="I35" s="61">
        <v>4901</v>
      </c>
      <c r="J35" s="61">
        <v>2712</v>
      </c>
      <c r="K35" s="61">
        <v>2347</v>
      </c>
      <c r="L35" s="61">
        <v>1865</v>
      </c>
      <c r="M35" s="61">
        <v>4602</v>
      </c>
    </row>
    <row r="36" spans="3:13" x14ac:dyDescent="0.25">
      <c r="C36" s="61">
        <v>2203</v>
      </c>
      <c r="D36" s="61">
        <v>2511</v>
      </c>
      <c r="E36" s="61">
        <v>2084</v>
      </c>
      <c r="F36" s="61">
        <v>1398</v>
      </c>
      <c r="G36" s="61">
        <v>4228</v>
      </c>
      <c r="H36" s="61">
        <v>5473</v>
      </c>
      <c r="I36" s="61">
        <v>4977</v>
      </c>
      <c r="J36" s="61">
        <v>2604</v>
      </c>
      <c r="K36" s="61">
        <v>2406</v>
      </c>
      <c r="L36" s="61">
        <v>1808</v>
      </c>
      <c r="M36" s="61">
        <v>4974</v>
      </c>
    </row>
    <row r="37" spans="3:13" x14ac:dyDescent="0.25">
      <c r="C37" s="61">
        <v>3003</v>
      </c>
      <c r="D37" s="61">
        <v>2054</v>
      </c>
      <c r="E37" s="61">
        <v>1667</v>
      </c>
      <c r="F37" s="61">
        <v>1313</v>
      </c>
      <c r="G37" s="61">
        <v>4109</v>
      </c>
      <c r="H37" s="61">
        <v>5381</v>
      </c>
      <c r="I37" s="61">
        <v>5977</v>
      </c>
      <c r="J37" s="61">
        <v>3222</v>
      </c>
      <c r="K37" s="61">
        <v>2517</v>
      </c>
      <c r="L37" s="61">
        <v>2238</v>
      </c>
      <c r="M37" s="61">
        <v>3672</v>
      </c>
    </row>
    <row r="38" spans="3:13" x14ac:dyDescent="0.25">
      <c r="C38" s="61">
        <v>3003</v>
      </c>
      <c r="D38" s="61">
        <v>2068</v>
      </c>
      <c r="E38" s="61">
        <v>2105</v>
      </c>
      <c r="F38" s="61">
        <v>1773</v>
      </c>
      <c r="G38" s="61">
        <v>5608</v>
      </c>
      <c r="H38" s="61">
        <v>5197</v>
      </c>
      <c r="I38" s="61">
        <v>6852.5102479999996</v>
      </c>
      <c r="J38" s="61">
        <v>3296.1704949999998</v>
      </c>
      <c r="K38" s="61">
        <v>2590.7269500000002</v>
      </c>
      <c r="L38" s="61">
        <v>2346</v>
      </c>
      <c r="M38" s="61">
        <v>4605</v>
      </c>
    </row>
    <row r="39" spans="3:13" x14ac:dyDescent="0.25">
      <c r="C39" s="61">
        <v>2471</v>
      </c>
      <c r="D39" s="61">
        <v>2298</v>
      </c>
      <c r="E39" s="61">
        <v>2994</v>
      </c>
      <c r="F39" s="61">
        <v>1680.1815919999999</v>
      </c>
      <c r="G39" s="61">
        <v>8419</v>
      </c>
      <c r="H39" s="61">
        <v>3807</v>
      </c>
      <c r="I39" s="61">
        <v>6697.0294940000003</v>
      </c>
      <c r="J39" s="61">
        <v>3404.3182980000001</v>
      </c>
      <c r="K39" s="61">
        <v>3285.5343560000001</v>
      </c>
      <c r="L39" s="61">
        <v>1930</v>
      </c>
      <c r="M39" s="61">
        <v>4149</v>
      </c>
    </row>
    <row r="40" spans="3:13" x14ac:dyDescent="0.25">
      <c r="C40" s="61">
        <v>2187</v>
      </c>
      <c r="D40" s="61">
        <v>2379</v>
      </c>
      <c r="E40" s="61">
        <v>2884</v>
      </c>
      <c r="F40" s="61">
        <v>1481.4037350000001</v>
      </c>
      <c r="G40" s="61">
        <v>9116</v>
      </c>
      <c r="H40" s="61">
        <v>3661</v>
      </c>
      <c r="I40" s="61">
        <v>4901.2168490000004</v>
      </c>
      <c r="J40" s="61">
        <v>2745.9598230000001</v>
      </c>
      <c r="K40" s="61">
        <v>3461.964477</v>
      </c>
      <c r="L40" s="61">
        <v>1874</v>
      </c>
      <c r="M40" s="61">
        <v>4424</v>
      </c>
    </row>
    <row r="41" spans="3:13" x14ac:dyDescent="0.25">
      <c r="C41" s="61">
        <v>2195.5068369999999</v>
      </c>
      <c r="D41" s="61">
        <v>3119</v>
      </c>
      <c r="E41" s="61">
        <v>3032.0055619999998</v>
      </c>
      <c r="F41" s="61">
        <v>1483.2358119999999</v>
      </c>
      <c r="G41" s="61">
        <v>8852.492209</v>
      </c>
      <c r="H41" s="61">
        <v>4792.617182</v>
      </c>
      <c r="I41" s="61">
        <v>5115.0850499999997</v>
      </c>
      <c r="J41" s="61">
        <v>2302.5088519999999</v>
      </c>
      <c r="K41" s="61">
        <v>3450.5221099999999</v>
      </c>
      <c r="L41" s="61">
        <v>1874.0743729999999</v>
      </c>
      <c r="M41" s="61">
        <v>4445</v>
      </c>
    </row>
    <row r="42" spans="3:13" x14ac:dyDescent="0.25">
      <c r="C42" s="61">
        <v>2202.6125910000001</v>
      </c>
      <c r="D42" s="61">
        <v>3052</v>
      </c>
      <c r="E42" s="61">
        <v>2253.004762</v>
      </c>
      <c r="F42" s="61">
        <v>1595.7785409999999</v>
      </c>
      <c r="G42" s="61">
        <v>4082.7453049999999</v>
      </c>
      <c r="H42" s="61">
        <v>5072.458952</v>
      </c>
      <c r="I42" s="61">
        <v>6514.7640350000001</v>
      </c>
      <c r="J42" s="61">
        <v>2691.8859210000001</v>
      </c>
      <c r="K42" s="61">
        <v>2596.1298019999999</v>
      </c>
      <c r="L42" s="61">
        <v>2018.1886710000001</v>
      </c>
      <c r="M42" s="61">
        <v>4185</v>
      </c>
    </row>
    <row r="43" spans="3:13" x14ac:dyDescent="0.25">
      <c r="C43" s="61">
        <v>2136.4126849999998</v>
      </c>
      <c r="D43" s="61">
        <v>3186</v>
      </c>
      <c r="E43" s="61">
        <v>3142.1297530000002</v>
      </c>
      <c r="F43" s="61">
        <v>1600.5257879999999</v>
      </c>
      <c r="G43" s="61">
        <v>5566.0033020000001</v>
      </c>
      <c r="H43" s="61">
        <v>4834.1336849999998</v>
      </c>
      <c r="I43" s="61">
        <v>6793.2709679999998</v>
      </c>
      <c r="J43" s="61">
        <v>3350.2443969999999</v>
      </c>
      <c r="K43" s="61">
        <v>3320.1904589999999</v>
      </c>
      <c r="L43" s="61">
        <v>2015.1082309999999</v>
      </c>
      <c r="M43" s="61">
        <v>4152</v>
      </c>
    </row>
    <row r="44" spans="3:13" x14ac:dyDescent="0.25">
      <c r="C44" s="61">
        <v>2136.4126849999998</v>
      </c>
      <c r="D44" s="61">
        <v>3100</v>
      </c>
      <c r="E44" s="61">
        <v>3032.0055619999998</v>
      </c>
      <c r="F44" s="61">
        <v>1230.392014</v>
      </c>
      <c r="G44" s="61">
        <v>8635.9108140000008</v>
      </c>
      <c r="H44" s="61">
        <v>3624.6613189999998</v>
      </c>
      <c r="I44" s="61">
        <v>4974.5138420000003</v>
      </c>
      <c r="J44" s="61">
        <v>3275.8973810000002</v>
      </c>
      <c r="K44" s="61">
        <v>3331.632826</v>
      </c>
      <c r="L44" s="61">
        <v>2575.794805</v>
      </c>
      <c r="M44" s="61">
        <v>3845</v>
      </c>
    </row>
    <row r="45" spans="3:13" x14ac:dyDescent="0.25">
      <c r="C45" s="61">
        <v>2132.860721</v>
      </c>
      <c r="D45" s="61">
        <v>2638</v>
      </c>
      <c r="E45" s="61">
        <v>2081.8283550000001</v>
      </c>
      <c r="F45" s="61">
        <v>1138.694348</v>
      </c>
      <c r="G45" s="61">
        <v>8371.9040540000005</v>
      </c>
      <c r="H45" s="61">
        <v>3739.793451</v>
      </c>
      <c r="I45" s="61">
        <v>4476.354996</v>
      </c>
      <c r="J45" s="61">
        <v>2524.792152</v>
      </c>
      <c r="K45" s="61">
        <v>3461.964477</v>
      </c>
      <c r="L45" s="61">
        <v>2402.2836510000002</v>
      </c>
      <c r="M45" s="61">
        <v>4057</v>
      </c>
    </row>
    <row r="46" spans="3:13" x14ac:dyDescent="0.25">
      <c r="C46" s="61">
        <v>2295.244608</v>
      </c>
      <c r="D46" s="61">
        <v>2176</v>
      </c>
      <c r="E46" s="61">
        <v>1991.571344</v>
      </c>
      <c r="F46" s="61">
        <v>1180.6820419999999</v>
      </c>
      <c r="G46" s="61">
        <v>9069.0736030000007</v>
      </c>
      <c r="H46" s="61">
        <v>3350.3522170000001</v>
      </c>
      <c r="I46" s="61">
        <v>4441.8540800000001</v>
      </c>
      <c r="J46" s="61">
        <v>2586.329878</v>
      </c>
      <c r="K46" s="61">
        <v>3285.5343560000001</v>
      </c>
      <c r="L46" s="61">
        <v>2548.2295530000001</v>
      </c>
      <c r="M46" s="61">
        <v>5316</v>
      </c>
    </row>
    <row r="47" spans="3:13" x14ac:dyDescent="0.25">
      <c r="C47" s="61">
        <v>2196.4885859999999</v>
      </c>
      <c r="D47" s="61">
        <v>2461</v>
      </c>
      <c r="E47" s="61">
        <v>2901.9954149999999</v>
      </c>
      <c r="F47" s="61">
        <v>1135.9947110000001</v>
      </c>
      <c r="G47" s="61">
        <v>3751.6158529999998</v>
      </c>
      <c r="H47" s="61">
        <v>4953.2963179999997</v>
      </c>
      <c r="I47" s="61">
        <v>6260.6350409999995</v>
      </c>
      <c r="J47" s="61">
        <v>2542.9137810000002</v>
      </c>
      <c r="K47" s="61">
        <v>3740.010252</v>
      </c>
      <c r="L47" s="61">
        <v>2228.2531530000001</v>
      </c>
      <c r="M47" s="61">
        <v>3748</v>
      </c>
    </row>
    <row r="48" spans="3:13" x14ac:dyDescent="0.25">
      <c r="C48" s="61">
        <v>2196.4885859999999</v>
      </c>
      <c r="D48" s="61">
        <v>2437</v>
      </c>
      <c r="E48" s="61">
        <v>2819.6811389999998</v>
      </c>
      <c r="F48" s="61">
        <v>1094.007018</v>
      </c>
      <c r="G48" s="61">
        <v>3690.1857749999999</v>
      </c>
      <c r="H48" s="61">
        <v>5191.6215849999999</v>
      </c>
      <c r="I48" s="61">
        <v>8133.5870720000003</v>
      </c>
      <c r="J48" s="61">
        <v>2579.1570400000001</v>
      </c>
      <c r="K48" s="61">
        <v>3341.6294469999998</v>
      </c>
      <c r="L48" s="61">
        <v>2140.6619209999999</v>
      </c>
      <c r="M48" s="61">
        <v>4773</v>
      </c>
    </row>
    <row r="49" spans="3:13" x14ac:dyDescent="0.25">
      <c r="C49" s="61">
        <v>2132.860721</v>
      </c>
      <c r="D49" s="61">
        <v>2900</v>
      </c>
      <c r="E49" s="61">
        <v>2255.430147</v>
      </c>
      <c r="F49" s="61">
        <v>1150.5961219999999</v>
      </c>
      <c r="G49" s="61">
        <v>4786.5806519999996</v>
      </c>
      <c r="H49" s="61">
        <v>4106.3606209999998</v>
      </c>
      <c r="I49" s="61">
        <v>5481.7890649999999</v>
      </c>
      <c r="J49" s="61">
        <v>2640.694767</v>
      </c>
      <c r="K49" s="61">
        <v>3211.2977959999998</v>
      </c>
      <c r="L49" s="61">
        <v>2141.3535489999999</v>
      </c>
      <c r="M49" s="61">
        <v>4801</v>
      </c>
    </row>
    <row r="50" spans="3:13" x14ac:dyDescent="0.25">
      <c r="C50" s="61">
        <v>2136.4126849999998</v>
      </c>
      <c r="D50" s="61">
        <v>2257</v>
      </c>
      <c r="E50" s="61">
        <v>2455.415109</v>
      </c>
      <c r="F50" s="61">
        <v>1152.134194</v>
      </c>
      <c r="G50" s="61">
        <v>6100.4682050000001</v>
      </c>
      <c r="H50" s="61">
        <v>4295.3887690000001</v>
      </c>
      <c r="I50" s="61">
        <v>5344.0516090000001</v>
      </c>
      <c r="J50" s="61">
        <v>3495.5657080000001</v>
      </c>
      <c r="K50" s="61">
        <v>3214.4414929999998</v>
      </c>
      <c r="L50" s="61">
        <v>2033.2087979999999</v>
      </c>
      <c r="M50" s="61">
        <v>5553</v>
      </c>
    </row>
    <row r="51" spans="3:13" x14ac:dyDescent="0.25">
      <c r="C51" s="61">
        <v>2311.2709920000002</v>
      </c>
      <c r="D51" s="61">
        <v>2338</v>
      </c>
      <c r="E51" s="61">
        <v>1841.0294180000001</v>
      </c>
      <c r="F51" s="61">
        <v>1428.496153</v>
      </c>
      <c r="G51" s="61">
        <v>6364.4749650000003</v>
      </c>
      <c r="H51" s="61">
        <v>3431.3078089999999</v>
      </c>
      <c r="I51" s="61">
        <v>5557.9198100000003</v>
      </c>
      <c r="J51" s="61">
        <v>2808.8672980000001</v>
      </c>
      <c r="K51" s="61">
        <v>2546.5332159999998</v>
      </c>
      <c r="L51" s="61">
        <v>1756.4419370000001</v>
      </c>
      <c r="M51" s="61">
        <v>5925</v>
      </c>
    </row>
    <row r="52" spans="3:13" x14ac:dyDescent="0.25">
      <c r="C52" s="61">
        <v>2673.7853100000002</v>
      </c>
      <c r="D52" s="61">
        <v>3094</v>
      </c>
      <c r="E52" s="61">
        <v>1868.401255</v>
      </c>
      <c r="F52" s="61">
        <v>1332.789008</v>
      </c>
      <c r="G52" s="61">
        <v>3898.5077649999998</v>
      </c>
      <c r="H52" s="61">
        <v>3432.9664560000001</v>
      </c>
      <c r="I52" s="61">
        <v>4408.7897869999997</v>
      </c>
      <c r="J52" s="61">
        <v>2324.799078</v>
      </c>
      <c r="K52" s="61">
        <v>2940.2027250000001</v>
      </c>
      <c r="L52" s="61">
        <v>2621.2781409999998</v>
      </c>
      <c r="M52" s="61">
        <v>4788</v>
      </c>
    </row>
    <row r="53" spans="3:13" x14ac:dyDescent="0.25">
      <c r="C53" s="61">
        <v>3549.7222449999999</v>
      </c>
      <c r="D53" s="61">
        <v>3274</v>
      </c>
      <c r="E53" s="61">
        <v>1839.330048</v>
      </c>
      <c r="F53" s="61">
        <v>1115.0008640000001</v>
      </c>
      <c r="G53" s="61">
        <v>3776.7320220000001</v>
      </c>
      <c r="H53" s="61">
        <v>3353.8507209999998</v>
      </c>
      <c r="I53" s="61">
        <v>4937.7260839999999</v>
      </c>
      <c r="J53" s="61">
        <v>2090.6183959999998</v>
      </c>
      <c r="K53" s="61">
        <v>2436.3456590000001</v>
      </c>
      <c r="L53" s="61">
        <v>2623.9980970000001</v>
      </c>
      <c r="M53" s="61">
        <v>4807</v>
      </c>
    </row>
    <row r="54" spans="3:13" x14ac:dyDescent="0.25">
      <c r="C54" s="61">
        <v>2440.0205900000001</v>
      </c>
      <c r="D54" s="61">
        <v>2450</v>
      </c>
      <c r="E54" s="61">
        <v>1672.5716440000001</v>
      </c>
      <c r="F54" s="61">
        <v>1115.7992750000001</v>
      </c>
      <c r="G54" s="61">
        <v>3386.8839440000002</v>
      </c>
      <c r="H54" s="61">
        <v>3468.982853</v>
      </c>
      <c r="I54" s="61">
        <v>5107.3574179999996</v>
      </c>
      <c r="J54" s="61">
        <v>2139.427553</v>
      </c>
      <c r="K54" s="61">
        <v>2431.5979149999998</v>
      </c>
      <c r="L54" s="61">
        <v>2495.1209079999999</v>
      </c>
      <c r="M54" s="61">
        <v>5179</v>
      </c>
    </row>
    <row r="55" spans="3:13" x14ac:dyDescent="0.25">
      <c r="C55" s="61">
        <v>2463.6913359999999</v>
      </c>
      <c r="D55" s="61">
        <v>3091</v>
      </c>
      <c r="E55" s="61">
        <v>1582.314633</v>
      </c>
      <c r="F55" s="61">
        <v>1157.786969</v>
      </c>
      <c r="G55" s="61">
        <v>3506.0352090000001</v>
      </c>
      <c r="H55" s="61">
        <v>4284.6500930000002</v>
      </c>
      <c r="I55" s="61">
        <v>7034.7454010000001</v>
      </c>
      <c r="J55" s="61">
        <v>2145.7412840000002</v>
      </c>
      <c r="K55" s="61">
        <v>2376.6384600000001</v>
      </c>
      <c r="L55" s="61">
        <v>2349.1750059999999</v>
      </c>
      <c r="M55" s="61">
        <v>5616</v>
      </c>
    </row>
    <row r="56" spans="3:13" x14ac:dyDescent="0.25">
      <c r="C56" s="61">
        <v>2463.6913359999999</v>
      </c>
      <c r="D56" s="61">
        <v>2984</v>
      </c>
      <c r="E56" s="61">
        <v>1938.6578569999999</v>
      </c>
      <c r="F56" s="61">
        <v>1215.115734</v>
      </c>
      <c r="G56" s="61">
        <v>4326.2106219999996</v>
      </c>
      <c r="H56" s="61">
        <v>6349.0597559999997</v>
      </c>
      <c r="I56" s="61">
        <v>6830.3034690000004</v>
      </c>
      <c r="J56" s="61">
        <v>2249.094118</v>
      </c>
      <c r="K56" s="61">
        <v>2435.459609</v>
      </c>
      <c r="L56" s="61">
        <v>1910.4598599999999</v>
      </c>
      <c r="M56" s="61">
        <v>4197</v>
      </c>
    </row>
    <row r="57" spans="3:13" x14ac:dyDescent="0.25">
      <c r="C57" s="61">
        <v>2388.8711250000001</v>
      </c>
      <c r="D57" s="61">
        <v>2149</v>
      </c>
      <c r="E57" s="61">
        <v>2229.732829</v>
      </c>
      <c r="F57" s="61">
        <v>1533.4030720000001</v>
      </c>
      <c r="G57" s="61">
        <v>5396.9414420000003</v>
      </c>
      <c r="H57" s="61">
        <v>5956.597753</v>
      </c>
      <c r="I57" s="61">
        <v>6540.9334580000004</v>
      </c>
      <c r="J57" s="61">
        <v>2224.6895399999999</v>
      </c>
      <c r="K57" s="61">
        <v>3379.6351009999998</v>
      </c>
      <c r="L57" s="61">
        <v>2329.4973209999998</v>
      </c>
      <c r="M57" s="61">
        <v>5596</v>
      </c>
    </row>
    <row r="58" spans="3:13" x14ac:dyDescent="0.25">
      <c r="C58" s="61">
        <v>2810.6873089999999</v>
      </c>
      <c r="D58" s="61">
        <v>2068</v>
      </c>
      <c r="E58" s="61">
        <v>2377.9200930000002</v>
      </c>
      <c r="F58" s="61">
        <v>1403.7371479999999</v>
      </c>
      <c r="G58" s="61">
        <v>5547.1652590000003</v>
      </c>
      <c r="H58" s="61">
        <v>6211.6992110000001</v>
      </c>
      <c r="I58" s="61">
        <v>6493.6166469999998</v>
      </c>
      <c r="J58" s="61">
        <v>2121.336706</v>
      </c>
      <c r="K58" s="61">
        <v>3509.9667519999998</v>
      </c>
      <c r="L58" s="61">
        <v>2329.8705620000001</v>
      </c>
      <c r="M58" s="61">
        <v>5169</v>
      </c>
    </row>
    <row r="59" spans="3:13" x14ac:dyDescent="0.25">
      <c r="C59" s="61">
        <v>2863.9702940000002</v>
      </c>
      <c r="D59" s="61">
        <v>2298</v>
      </c>
      <c r="E59" s="61">
        <v>2012.7514880000001</v>
      </c>
      <c r="F59" s="61">
        <v>1334.800217</v>
      </c>
      <c r="G59" s="61">
        <v>9116.4989690000002</v>
      </c>
      <c r="H59" s="61">
        <v>4899.1828240000004</v>
      </c>
      <c r="I59" s="61">
        <v>6117.7597949999999</v>
      </c>
      <c r="J59" s="61">
        <v>2115.022974</v>
      </c>
      <c r="K59" s="61">
        <v>3365.614834</v>
      </c>
      <c r="L59" s="61">
        <v>2511.901503</v>
      </c>
      <c r="M59" s="61">
        <v>4798</v>
      </c>
    </row>
    <row r="60" spans="3:13" x14ac:dyDescent="0.25">
      <c r="C60" s="61">
        <v>2863.9702940000002</v>
      </c>
      <c r="D60" s="61">
        <v>2257</v>
      </c>
      <c r="E60" s="61">
        <v>1627.4431380000001</v>
      </c>
      <c r="F60" s="61">
        <v>1333.459411</v>
      </c>
      <c r="G60" s="61">
        <v>8419.32942</v>
      </c>
      <c r="H60" s="61">
        <v>5005.032776</v>
      </c>
      <c r="I60" s="61">
        <v>6884.9579199999998</v>
      </c>
      <c r="J60" s="61">
        <v>2163.832132</v>
      </c>
      <c r="K60" s="61">
        <v>2634.1716500000002</v>
      </c>
      <c r="L60" s="61">
        <v>1978.2061839999999</v>
      </c>
      <c r="M60" s="61">
        <v>4817</v>
      </c>
    </row>
    <row r="61" spans="3:13" x14ac:dyDescent="0.25">
      <c r="C61" s="61">
        <v>2258.4195629999999</v>
      </c>
      <c r="D61" s="61">
        <v>2900</v>
      </c>
      <c r="E61" s="61">
        <v>1639.354167</v>
      </c>
      <c r="F61" s="61">
        <v>1115.4000699999999</v>
      </c>
      <c r="G61" s="61">
        <v>5608.0945590000001</v>
      </c>
      <c r="H61" s="61">
        <v>3751.0246059999999</v>
      </c>
      <c r="I61" s="61">
        <v>5008.1509489999999</v>
      </c>
      <c r="J61" s="61">
        <v>2445.0040690000001</v>
      </c>
      <c r="K61" s="61">
        <v>2629.9287399999998</v>
      </c>
      <c r="L61" s="61">
        <v>2061.2515969999999</v>
      </c>
      <c r="M61" s="61">
        <v>3788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AP96"/>
  <sheetViews>
    <sheetView zoomScale="81" zoomScaleNormal="81" workbookViewId="0">
      <selection activeCell="Z31" sqref="Z31"/>
    </sheetView>
  </sheetViews>
  <sheetFormatPr defaultColWidth="8.85546875" defaultRowHeight="12.75" x14ac:dyDescent="0.2"/>
  <cols>
    <col min="1" max="1" width="11.85546875" style="101" bestFit="1" customWidth="1"/>
    <col min="2" max="2" width="15.85546875" style="101" bestFit="1" customWidth="1"/>
    <col min="3" max="12" width="11.140625" style="101" bestFit="1" customWidth="1"/>
    <col min="13" max="13" width="11.140625" style="101" hidden="1" customWidth="1"/>
    <col min="14" max="19" width="8.85546875" style="78"/>
    <col min="20" max="20" width="18.5703125" style="78" customWidth="1"/>
    <col min="21" max="21" width="15.5703125" style="78" bestFit="1" customWidth="1"/>
    <col min="22" max="16384" width="8.85546875" style="78"/>
  </cols>
  <sheetData>
    <row r="2" spans="1:26" x14ac:dyDescent="0.2">
      <c r="B2" s="101" cm="1">
        <f t="array" ref="B2:M10">'EE outputs_simplified'!B1:M9</f>
        <v>0</v>
      </c>
      <c r="C2" s="102" t="str">
        <v>Heliades</v>
      </c>
      <c r="D2" s="103" t="str">
        <v>Alizari</v>
      </c>
      <c r="E2" s="103" t="str">
        <v>NH Tirol</v>
      </c>
      <c r="F2" s="103" t="str">
        <v>Parkcarré</v>
      </c>
      <c r="G2" s="103" t="str">
        <v>Isola A</v>
      </c>
      <c r="H2" s="103" t="str">
        <v>Isola B</v>
      </c>
      <c r="I2" s="103" t="str">
        <v>More</v>
      </c>
      <c r="J2" s="103" t="str">
        <v>Solallen</v>
      </c>
      <c r="K2" s="103" t="str">
        <v>Vala Gard</v>
      </c>
      <c r="L2" s="103" t="str">
        <v>Aspern</v>
      </c>
      <c r="M2" s="104" t="str">
        <v>IR Schertler</v>
      </c>
      <c r="N2" s="100"/>
      <c r="O2" s="100"/>
      <c r="P2" s="100"/>
      <c r="Q2" s="100"/>
      <c r="R2" s="100"/>
      <c r="V2" s="78" t="s">
        <v>61</v>
      </c>
      <c r="W2" s="78" t="s">
        <v>65</v>
      </c>
    </row>
    <row r="3" spans="1:26" x14ac:dyDescent="0.2">
      <c r="A3" s="260" t="s">
        <v>47</v>
      </c>
      <c r="B3" s="105" t="str">
        <v>25th</v>
      </c>
      <c r="C3" s="105">
        <v>2194.8801277499997</v>
      </c>
      <c r="D3" s="105">
        <v>2257</v>
      </c>
      <c r="E3" s="105">
        <v>1830.9975360000001</v>
      </c>
      <c r="F3" s="105">
        <v>1180.0115314999998</v>
      </c>
      <c r="G3" s="105">
        <v>3836.9330055</v>
      </c>
      <c r="H3" s="105">
        <v>3651.9153297499997</v>
      </c>
      <c r="I3" s="105">
        <v>4605.25</v>
      </c>
      <c r="J3" s="105">
        <v>2242.9929735000001</v>
      </c>
      <c r="K3" s="105">
        <v>2455</v>
      </c>
      <c r="L3" s="105">
        <v>1874</v>
      </c>
      <c r="M3" s="106">
        <v>3743.5</v>
      </c>
      <c r="N3" s="80"/>
      <c r="O3" s="80"/>
      <c r="P3" s="80"/>
      <c r="Q3" s="80"/>
      <c r="R3" s="80"/>
      <c r="T3" s="257" t="s">
        <v>60</v>
      </c>
      <c r="U3" s="79" t="s">
        <v>41</v>
      </c>
      <c r="V3" s="97" t="e">
        <f>PEARSON($C$3:$M$3,$C$11:$M$11)</f>
        <v>#REF!</v>
      </c>
      <c r="W3" s="97" t="e">
        <f>RSQ($C$3:$M$3,$C$11:$M$11)</f>
        <v>#REF!</v>
      </c>
    </row>
    <row r="4" spans="1:26" x14ac:dyDescent="0.2">
      <c r="A4" s="261"/>
      <c r="B4" s="67" t="str">
        <v>75th</v>
      </c>
      <c r="C4" s="67">
        <v>2743</v>
      </c>
      <c r="D4" s="67">
        <v>3095.5</v>
      </c>
      <c r="E4" s="67">
        <v>2461.5613317500001</v>
      </c>
      <c r="F4" s="67">
        <v>1558.25</v>
      </c>
      <c r="G4" s="67">
        <v>6222.3687412500003</v>
      </c>
      <c r="H4" s="67">
        <v>5243</v>
      </c>
      <c r="I4" s="67">
        <v>6521.30639075</v>
      </c>
      <c r="J4" s="67">
        <v>2761.6866917500001</v>
      </c>
      <c r="K4" s="67">
        <v>3285.5343560000001</v>
      </c>
      <c r="L4" s="67">
        <v>2329.5906312500001</v>
      </c>
      <c r="M4" s="68">
        <v>4856.25</v>
      </c>
      <c r="N4" s="80"/>
      <c r="O4" s="80"/>
      <c r="P4" s="80"/>
      <c r="Q4" s="80"/>
      <c r="R4" s="80"/>
      <c r="T4" s="258"/>
      <c r="U4" s="80" t="s">
        <v>42</v>
      </c>
      <c r="V4" s="98" t="e">
        <f>PEARSON($C$4:$M$4,$C$12:$M$12)</f>
        <v>#REF!</v>
      </c>
      <c r="W4" s="98" t="e">
        <f>RSQ($C$4:$M$4,$C$12:$M$12)</f>
        <v>#REF!</v>
      </c>
    </row>
    <row r="5" spans="1:26" x14ac:dyDescent="0.2">
      <c r="A5" s="261"/>
      <c r="B5" s="67" t="str">
        <v>Median</v>
      </c>
      <c r="C5" s="67">
        <v>2303.2578000000003</v>
      </c>
      <c r="D5" s="67">
        <v>2695.5</v>
      </c>
      <c r="E5" s="67">
        <v>2086</v>
      </c>
      <c r="F5" s="67">
        <v>1357.5</v>
      </c>
      <c r="G5" s="67">
        <v>4525</v>
      </c>
      <c r="H5" s="67">
        <v>4249.3250465000001</v>
      </c>
      <c r="I5" s="67">
        <v>5171</v>
      </c>
      <c r="J5" s="67">
        <v>2360.5</v>
      </c>
      <c r="K5" s="67">
        <v>2614.4643699999997</v>
      </c>
      <c r="L5" s="67">
        <v>2074.6257985000002</v>
      </c>
      <c r="M5" s="68">
        <v>4381.5</v>
      </c>
      <c r="N5" s="80"/>
      <c r="O5" s="80"/>
      <c r="P5" s="80"/>
      <c r="Q5" s="80"/>
      <c r="R5" s="80"/>
      <c r="T5" s="258"/>
      <c r="U5" s="80" t="s">
        <v>23</v>
      </c>
      <c r="V5" s="98" t="e">
        <f>PEARSON($C$5:$M$5,$C$13:$M$13)</f>
        <v>#REF!</v>
      </c>
      <c r="W5" s="98" t="e">
        <f>RSQ($C$5:$M$5,$C$13:$M$13)</f>
        <v>#REF!</v>
      </c>
    </row>
    <row r="6" spans="1:26" x14ac:dyDescent="0.2">
      <c r="A6" s="261"/>
      <c r="B6" s="67">
        <v>0</v>
      </c>
      <c r="C6" s="67">
        <v>548.1198722500003</v>
      </c>
      <c r="D6" s="67">
        <v>838.5</v>
      </c>
      <c r="E6" s="67">
        <v>630.56379575000005</v>
      </c>
      <c r="F6" s="67">
        <v>378.23846850000018</v>
      </c>
      <c r="G6" s="67">
        <v>2385.4357357500003</v>
      </c>
      <c r="H6" s="67">
        <v>1591.0846702500003</v>
      </c>
      <c r="I6" s="67">
        <v>1916.05639075</v>
      </c>
      <c r="J6" s="67">
        <v>518.69371825000007</v>
      </c>
      <c r="K6" s="67">
        <v>830.53435600000012</v>
      </c>
      <c r="L6" s="67">
        <v>455.59063125000011</v>
      </c>
      <c r="M6" s="68">
        <v>1112.75</v>
      </c>
      <c r="N6" s="80"/>
      <c r="O6" s="80"/>
      <c r="P6" s="80"/>
      <c r="Q6" s="80"/>
      <c r="R6" s="80"/>
      <c r="T6" s="258"/>
      <c r="U6" s="80" t="s">
        <v>45</v>
      </c>
      <c r="V6" s="98"/>
      <c r="W6" s="98"/>
    </row>
    <row r="7" spans="1:26" x14ac:dyDescent="0.2">
      <c r="A7" s="261"/>
      <c r="B7" s="67" t="str">
        <v>Min (no outliers)</v>
      </c>
      <c r="C7" s="67">
        <v>1372.7003193749993</v>
      </c>
      <c r="D7" s="67">
        <v>999.25</v>
      </c>
      <c r="E7" s="67">
        <v>885.151842375</v>
      </c>
      <c r="F7" s="67">
        <v>612.65382874999955</v>
      </c>
      <c r="G7" s="67">
        <v>258.77940187499962</v>
      </c>
      <c r="H7" s="67">
        <v>1265.2883243749993</v>
      </c>
      <c r="I7" s="67">
        <v>1731.165413875</v>
      </c>
      <c r="J7" s="67">
        <v>1464.952396125</v>
      </c>
      <c r="K7" s="67">
        <v>1209.1984659999998</v>
      </c>
      <c r="L7" s="67">
        <v>1190.6140531249998</v>
      </c>
      <c r="M7" s="68">
        <v>2074.375</v>
      </c>
      <c r="N7" s="80"/>
      <c r="O7" s="80"/>
      <c r="P7" s="80"/>
      <c r="Q7" s="80"/>
      <c r="R7" s="80"/>
      <c r="T7" s="258"/>
      <c r="U7" s="80" t="s">
        <v>40</v>
      </c>
      <c r="V7" s="98"/>
      <c r="W7" s="98"/>
    </row>
    <row r="8" spans="1:26" x14ac:dyDescent="0.2">
      <c r="A8" s="261"/>
      <c r="B8" s="67" t="str">
        <v>Max (no outliers)</v>
      </c>
      <c r="C8" s="67">
        <v>3565.1798083750004</v>
      </c>
      <c r="D8" s="67">
        <v>4353.25</v>
      </c>
      <c r="E8" s="67">
        <v>3407.4070253750001</v>
      </c>
      <c r="F8" s="67">
        <v>2125.6077027500005</v>
      </c>
      <c r="G8" s="67">
        <v>9800.5223448750003</v>
      </c>
      <c r="H8" s="67">
        <v>7629.6270053750004</v>
      </c>
      <c r="I8" s="67">
        <v>9395.390976875</v>
      </c>
      <c r="J8" s="67">
        <v>3539.727269125</v>
      </c>
      <c r="K8" s="67">
        <v>4531.3358900000003</v>
      </c>
      <c r="L8" s="67">
        <v>3012.9765781250003</v>
      </c>
      <c r="M8" s="68">
        <v>6525.375</v>
      </c>
      <c r="N8" s="80"/>
      <c r="O8" s="80"/>
      <c r="P8" s="80"/>
      <c r="Q8" s="80"/>
      <c r="R8" s="80"/>
      <c r="T8" s="258"/>
      <c r="U8" s="80" t="s">
        <v>46</v>
      </c>
      <c r="V8" s="98"/>
      <c r="W8" s="98"/>
    </row>
    <row r="9" spans="1:26" x14ac:dyDescent="0.2">
      <c r="A9" s="261"/>
      <c r="B9" s="67" t="str">
        <v>Min</v>
      </c>
      <c r="C9" s="67">
        <v>2131</v>
      </c>
      <c r="D9" s="67">
        <v>2047</v>
      </c>
      <c r="E9" s="67">
        <v>1537</v>
      </c>
      <c r="F9" s="67">
        <v>1094.007018</v>
      </c>
      <c r="G9" s="67">
        <v>3386.8839440000002</v>
      </c>
      <c r="H9" s="67">
        <v>3316</v>
      </c>
      <c r="I9" s="67">
        <v>4227</v>
      </c>
      <c r="J9" s="67">
        <v>2090.6183959999998</v>
      </c>
      <c r="K9" s="67">
        <v>2347</v>
      </c>
      <c r="L9" s="67">
        <v>1756.4419370000001</v>
      </c>
      <c r="M9" s="68">
        <v>3408</v>
      </c>
      <c r="N9" s="80"/>
      <c r="O9" s="80"/>
      <c r="P9" s="80"/>
      <c r="Q9" s="80"/>
      <c r="R9" s="80"/>
      <c r="T9" s="258"/>
      <c r="U9" s="80" t="s">
        <v>43</v>
      </c>
      <c r="V9" s="98" t="e">
        <f>PEARSON($C$9:$M$9,$C$17:$M$17)</f>
        <v>#REF!</v>
      </c>
      <c r="W9" s="98" t="e">
        <f>RSQ($C$9:$M$9,$C$17:$M$17)</f>
        <v>#REF!</v>
      </c>
    </row>
    <row r="10" spans="1:26" x14ac:dyDescent="0.2">
      <c r="A10" s="262"/>
      <c r="B10" s="107" t="str">
        <v>Max</v>
      </c>
      <c r="C10" s="107">
        <v>3718</v>
      </c>
      <c r="D10" s="107">
        <v>4778</v>
      </c>
      <c r="E10" s="107">
        <v>3142.1297530000002</v>
      </c>
      <c r="F10" s="107">
        <v>1902</v>
      </c>
      <c r="G10" s="107">
        <v>9116.4989690000002</v>
      </c>
      <c r="H10" s="107">
        <v>9056</v>
      </c>
      <c r="I10" s="107">
        <v>8133.5870720000003</v>
      </c>
      <c r="J10" s="107">
        <v>3496</v>
      </c>
      <c r="K10" s="107">
        <v>3740.010252</v>
      </c>
      <c r="L10" s="107">
        <v>2623.9980970000001</v>
      </c>
      <c r="M10" s="108">
        <v>6014</v>
      </c>
      <c r="N10" s="80"/>
      <c r="O10" s="80"/>
      <c r="P10" s="80"/>
      <c r="Q10" s="80"/>
      <c r="R10" s="80"/>
      <c r="T10" s="259"/>
      <c r="U10" s="81" t="s">
        <v>44</v>
      </c>
      <c r="V10" s="99" t="e">
        <f>PEARSON($C$10:$M$10,$C$18:$M$18)</f>
        <v>#REF!</v>
      </c>
      <c r="W10" s="99" t="e">
        <f>RSQ($C$10:$M$10,$C$18:$M$18)</f>
        <v>#REF!</v>
      </c>
      <c r="Z10" s="119"/>
    </row>
    <row r="11" spans="1:26" x14ac:dyDescent="0.2">
      <c r="A11" s="260" t="s">
        <v>48</v>
      </c>
      <c r="B11" s="105" t="e">
        <f>#REF!</f>
        <v>#REF!</v>
      </c>
      <c r="C11" s="105" t="e">
        <f>#REF!</f>
        <v>#REF!</v>
      </c>
      <c r="D11" s="105" t="e">
        <f>#REF!</f>
        <v>#REF!</v>
      </c>
      <c r="E11" s="105" t="e">
        <f>#REF!</f>
        <v>#REF!</v>
      </c>
      <c r="F11" s="105" t="e">
        <f>#REF!</f>
        <v>#REF!</v>
      </c>
      <c r="G11" s="105" t="e">
        <f>#REF!</f>
        <v>#REF!</v>
      </c>
      <c r="H11" s="105" t="e">
        <f>#REF!</f>
        <v>#REF!</v>
      </c>
      <c r="I11" s="105" t="e">
        <f>#REF!</f>
        <v>#REF!</v>
      </c>
      <c r="J11" s="105" t="e">
        <f>#REF!</f>
        <v>#REF!</v>
      </c>
      <c r="K11" s="105" t="e">
        <f>#REF!</f>
        <v>#REF!</v>
      </c>
      <c r="L11" s="105" t="e">
        <f>#REF!</f>
        <v>#REF!</v>
      </c>
      <c r="M11" s="106" t="e">
        <f>#REF!</f>
        <v>#REF!</v>
      </c>
      <c r="N11" s="80"/>
      <c r="O11" s="80"/>
      <c r="P11" s="80"/>
      <c r="Q11" s="80"/>
      <c r="R11" s="80"/>
      <c r="T11" s="258" t="s">
        <v>62</v>
      </c>
      <c r="U11" s="80" t="s">
        <v>41</v>
      </c>
      <c r="V11" s="97" t="e">
        <f>PEARSON(C19:M19,$C$11:$M$11)</f>
        <v>#REF!</v>
      </c>
      <c r="W11" s="97" t="e">
        <f>RSQ($C$27:$M$27,$C$11:$M$11)</f>
        <v>#REF!</v>
      </c>
      <c r="Z11" s="119"/>
    </row>
    <row r="12" spans="1:26" x14ac:dyDescent="0.2">
      <c r="A12" s="261"/>
      <c r="B12" s="67" t="e">
        <f>#REF!</f>
        <v>#REF!</v>
      </c>
      <c r="C12" s="67" t="e">
        <f>#REF!</f>
        <v>#REF!</v>
      </c>
      <c r="D12" s="67" t="e">
        <f>#REF!</f>
        <v>#REF!</v>
      </c>
      <c r="E12" s="67" t="e">
        <f>#REF!</f>
        <v>#REF!</v>
      </c>
      <c r="F12" s="67" t="e">
        <f>#REF!</f>
        <v>#REF!</v>
      </c>
      <c r="G12" s="67" t="e">
        <f>#REF!</f>
        <v>#REF!</v>
      </c>
      <c r="H12" s="67" t="e">
        <f>#REF!</f>
        <v>#REF!</v>
      </c>
      <c r="I12" s="67" t="e">
        <f>#REF!</f>
        <v>#REF!</v>
      </c>
      <c r="J12" s="67" t="e">
        <f>#REF!</f>
        <v>#REF!</v>
      </c>
      <c r="K12" s="67" t="e">
        <f>#REF!</f>
        <v>#REF!</v>
      </c>
      <c r="L12" s="67" t="e">
        <f>#REF!</f>
        <v>#REF!</v>
      </c>
      <c r="M12" s="68" t="e">
        <f>#REF!</f>
        <v>#REF!</v>
      </c>
      <c r="N12" s="80"/>
      <c r="O12" s="80"/>
      <c r="P12" s="80"/>
      <c r="Q12" s="80"/>
      <c r="R12" s="80"/>
      <c r="T12" s="258"/>
      <c r="U12" s="80" t="s">
        <v>42</v>
      </c>
      <c r="V12" s="98" t="e">
        <f>PEARSON(C20:M20,$C$12:$M$12)</f>
        <v>#REF!</v>
      </c>
      <c r="W12" s="98" t="e">
        <f>RSQ($C$28:$M$28,$C$12:$M$12)</f>
        <v>#REF!</v>
      </c>
      <c r="Z12" s="119"/>
    </row>
    <row r="13" spans="1:26" x14ac:dyDescent="0.2">
      <c r="A13" s="261"/>
      <c r="B13" s="67" t="e">
        <f>#REF!</f>
        <v>#REF!</v>
      </c>
      <c r="C13" s="67" t="e">
        <f>#REF!</f>
        <v>#REF!</v>
      </c>
      <c r="D13" s="67" t="e">
        <f>#REF!</f>
        <v>#REF!</v>
      </c>
      <c r="E13" s="67" t="e">
        <f>#REF!</f>
        <v>#REF!</v>
      </c>
      <c r="F13" s="67" t="e">
        <f>#REF!</f>
        <v>#REF!</v>
      </c>
      <c r="G13" s="67" t="e">
        <f>#REF!</f>
        <v>#REF!</v>
      </c>
      <c r="H13" s="67" t="e">
        <f>#REF!</f>
        <v>#REF!</v>
      </c>
      <c r="I13" s="67" t="e">
        <f>#REF!</f>
        <v>#REF!</v>
      </c>
      <c r="J13" s="67" t="e">
        <f>#REF!</f>
        <v>#REF!</v>
      </c>
      <c r="K13" s="67" t="e">
        <f>#REF!</f>
        <v>#REF!</v>
      </c>
      <c r="L13" s="67" t="e">
        <f>#REF!</f>
        <v>#REF!</v>
      </c>
      <c r="M13" s="68" t="e">
        <f>#REF!</f>
        <v>#REF!</v>
      </c>
      <c r="N13" s="80"/>
      <c r="O13" s="80"/>
      <c r="P13" s="80"/>
      <c r="Q13" s="80"/>
      <c r="R13" s="80"/>
      <c r="T13" s="258"/>
      <c r="U13" s="80" t="s">
        <v>23</v>
      </c>
      <c r="V13" s="98" t="e">
        <f>PEARSON(C21:M21,$C$13:$M$13)</f>
        <v>#REF!</v>
      </c>
      <c r="W13" s="98" t="e">
        <f>RSQ($C$29:$M$29,$C$13:$M$13)</f>
        <v>#REF!</v>
      </c>
      <c r="Z13" s="119"/>
    </row>
    <row r="14" spans="1:26" x14ac:dyDescent="0.2">
      <c r="A14" s="261"/>
      <c r="B14" s="67" t="e">
        <f>#REF!</f>
        <v>#REF!</v>
      </c>
      <c r="C14" s="67" t="e">
        <f>#REF!</f>
        <v>#REF!</v>
      </c>
      <c r="D14" s="67" t="e">
        <f>#REF!</f>
        <v>#REF!</v>
      </c>
      <c r="E14" s="67" t="e">
        <f>#REF!</f>
        <v>#REF!</v>
      </c>
      <c r="F14" s="67" t="e">
        <f>#REF!</f>
        <v>#REF!</v>
      </c>
      <c r="G14" s="67" t="e">
        <f>#REF!</f>
        <v>#REF!</v>
      </c>
      <c r="H14" s="67" t="e">
        <f>#REF!</f>
        <v>#REF!</v>
      </c>
      <c r="I14" s="67" t="e">
        <f>#REF!</f>
        <v>#REF!</v>
      </c>
      <c r="J14" s="67" t="e">
        <f>#REF!</f>
        <v>#REF!</v>
      </c>
      <c r="K14" s="67" t="e">
        <f>#REF!</f>
        <v>#REF!</v>
      </c>
      <c r="L14" s="67" t="e">
        <f>#REF!</f>
        <v>#REF!</v>
      </c>
      <c r="M14" s="68" t="e">
        <f>#REF!</f>
        <v>#REF!</v>
      </c>
      <c r="N14" s="80"/>
      <c r="O14" s="80"/>
      <c r="P14" s="80"/>
      <c r="Q14" s="80"/>
      <c r="R14" s="80"/>
      <c r="T14" s="258"/>
      <c r="U14" s="80" t="s">
        <v>45</v>
      </c>
      <c r="V14" s="98"/>
      <c r="W14" s="98"/>
      <c r="Z14" s="119"/>
    </row>
    <row r="15" spans="1:26" x14ac:dyDescent="0.2">
      <c r="A15" s="261"/>
      <c r="B15" s="67" t="e">
        <f>#REF!</f>
        <v>#REF!</v>
      </c>
      <c r="C15" s="67" t="e">
        <f>#REF!</f>
        <v>#REF!</v>
      </c>
      <c r="D15" s="67" t="e">
        <f>#REF!</f>
        <v>#REF!</v>
      </c>
      <c r="E15" s="67" t="e">
        <f>#REF!</f>
        <v>#REF!</v>
      </c>
      <c r="F15" s="67" t="e">
        <f>#REF!</f>
        <v>#REF!</v>
      </c>
      <c r="G15" s="67" t="e">
        <f>#REF!</f>
        <v>#REF!</v>
      </c>
      <c r="H15" s="67" t="e">
        <f>#REF!</f>
        <v>#REF!</v>
      </c>
      <c r="I15" s="67" t="e">
        <f>#REF!</f>
        <v>#REF!</v>
      </c>
      <c r="J15" s="67" t="e">
        <f>#REF!</f>
        <v>#REF!</v>
      </c>
      <c r="K15" s="67" t="e">
        <f>#REF!</f>
        <v>#REF!</v>
      </c>
      <c r="L15" s="67" t="e">
        <f>#REF!</f>
        <v>#REF!</v>
      </c>
      <c r="M15" s="68" t="e">
        <f>#REF!</f>
        <v>#REF!</v>
      </c>
      <c r="N15" s="80"/>
      <c r="O15" s="80"/>
      <c r="P15" s="80"/>
      <c r="Q15" s="80"/>
      <c r="R15" s="80"/>
      <c r="T15" s="258"/>
      <c r="U15" s="80" t="s">
        <v>40</v>
      </c>
      <c r="V15" s="98"/>
      <c r="W15" s="98"/>
      <c r="Z15" s="119"/>
    </row>
    <row r="16" spans="1:26" x14ac:dyDescent="0.2">
      <c r="A16" s="261"/>
      <c r="B16" s="67" t="e">
        <f>#REF!</f>
        <v>#REF!</v>
      </c>
      <c r="C16" s="67" t="e">
        <f>#REF!</f>
        <v>#REF!</v>
      </c>
      <c r="D16" s="67" t="e">
        <f>#REF!</f>
        <v>#REF!</v>
      </c>
      <c r="E16" s="67" t="e">
        <f>#REF!</f>
        <v>#REF!</v>
      </c>
      <c r="F16" s="67" t="e">
        <f>#REF!</f>
        <v>#REF!</v>
      </c>
      <c r="G16" s="67" t="e">
        <f>#REF!</f>
        <v>#REF!</v>
      </c>
      <c r="H16" s="67" t="e">
        <f>#REF!</f>
        <v>#REF!</v>
      </c>
      <c r="I16" s="67" t="e">
        <f>#REF!</f>
        <v>#REF!</v>
      </c>
      <c r="J16" s="67" t="e">
        <f>#REF!</f>
        <v>#REF!</v>
      </c>
      <c r="K16" s="67" t="e">
        <f>#REF!</f>
        <v>#REF!</v>
      </c>
      <c r="L16" s="67" t="e">
        <f>#REF!</f>
        <v>#REF!</v>
      </c>
      <c r="M16" s="68" t="e">
        <f>#REF!</f>
        <v>#REF!</v>
      </c>
      <c r="N16" s="80"/>
      <c r="O16" s="80"/>
      <c r="P16" s="80"/>
      <c r="Q16" s="80"/>
      <c r="R16" s="80"/>
      <c r="T16" s="258"/>
      <c r="U16" s="80" t="s">
        <v>46</v>
      </c>
      <c r="V16" s="98"/>
      <c r="W16" s="98"/>
    </row>
    <row r="17" spans="1:23" x14ac:dyDescent="0.2">
      <c r="A17" s="261"/>
      <c r="B17" s="67" t="e">
        <f>#REF!</f>
        <v>#REF!</v>
      </c>
      <c r="C17" s="67" t="e">
        <f>#REF!</f>
        <v>#REF!</v>
      </c>
      <c r="D17" s="67" t="e">
        <f>#REF!</f>
        <v>#REF!</v>
      </c>
      <c r="E17" s="67" t="e">
        <f>#REF!</f>
        <v>#REF!</v>
      </c>
      <c r="F17" s="67" t="e">
        <f>#REF!</f>
        <v>#REF!</v>
      </c>
      <c r="G17" s="67" t="e">
        <f>#REF!</f>
        <v>#REF!</v>
      </c>
      <c r="H17" s="67" t="e">
        <f>#REF!</f>
        <v>#REF!</v>
      </c>
      <c r="I17" s="67" t="e">
        <f>#REF!</f>
        <v>#REF!</v>
      </c>
      <c r="J17" s="67" t="e">
        <f>#REF!</f>
        <v>#REF!</v>
      </c>
      <c r="K17" s="67" t="e">
        <f>#REF!</f>
        <v>#REF!</v>
      </c>
      <c r="L17" s="67" t="e">
        <f>#REF!</f>
        <v>#REF!</v>
      </c>
      <c r="M17" s="68" t="e">
        <f>#REF!</f>
        <v>#REF!</v>
      </c>
      <c r="N17" s="80"/>
      <c r="O17" s="80"/>
      <c r="P17" s="80"/>
      <c r="Q17" s="80"/>
      <c r="R17" s="80"/>
      <c r="T17" s="258"/>
      <c r="U17" s="80" t="s">
        <v>43</v>
      </c>
      <c r="V17" s="98" t="e">
        <f>PEARSON(C25:M25,$C$17:$M$17)</f>
        <v>#REF!</v>
      </c>
      <c r="W17" s="98" t="e">
        <f>RSQ($C$33:$M$33,$C$17:$M$17)</f>
        <v>#REF!</v>
      </c>
    </row>
    <row r="18" spans="1:23" x14ac:dyDescent="0.2">
      <c r="A18" s="262"/>
      <c r="B18" s="107" t="e">
        <f>#REF!</f>
        <v>#REF!</v>
      </c>
      <c r="C18" s="107" t="e">
        <f>#REF!</f>
        <v>#REF!</v>
      </c>
      <c r="D18" s="107" t="e">
        <f>#REF!</f>
        <v>#REF!</v>
      </c>
      <c r="E18" s="107" t="e">
        <f>#REF!</f>
        <v>#REF!</v>
      </c>
      <c r="F18" s="107" t="e">
        <f>#REF!</f>
        <v>#REF!</v>
      </c>
      <c r="G18" s="107" t="e">
        <f>#REF!</f>
        <v>#REF!</v>
      </c>
      <c r="H18" s="107" t="e">
        <f>#REF!</f>
        <v>#REF!</v>
      </c>
      <c r="I18" s="107" t="e">
        <f>#REF!</f>
        <v>#REF!</v>
      </c>
      <c r="J18" s="107" t="e">
        <f>#REF!</f>
        <v>#REF!</v>
      </c>
      <c r="K18" s="107" t="e">
        <f>#REF!</f>
        <v>#REF!</v>
      </c>
      <c r="L18" s="107" t="e">
        <f>#REF!</f>
        <v>#REF!</v>
      </c>
      <c r="M18" s="108" t="e">
        <f>#REF!</f>
        <v>#REF!</v>
      </c>
      <c r="N18" s="80"/>
      <c r="O18" s="80"/>
      <c r="P18" s="80"/>
      <c r="Q18" s="80"/>
      <c r="R18" s="80"/>
      <c r="T18" s="258"/>
      <c r="U18" s="80" t="s">
        <v>44</v>
      </c>
      <c r="V18" s="99" t="e">
        <f>PEARSON(C26:M26,$C$18:$M$18)</f>
        <v>#REF!</v>
      </c>
      <c r="W18" s="99" t="e">
        <f>RSQ($C$34:$M$34,$C$18:$M$18)</f>
        <v>#REF!</v>
      </c>
    </row>
    <row r="19" spans="1:23" x14ac:dyDescent="0.2">
      <c r="A19" s="260" t="s">
        <v>33</v>
      </c>
      <c r="B19" s="105" t="e">
        <f>#REF!</f>
        <v>#REF!</v>
      </c>
      <c r="C19" s="105" t="e">
        <f>#REF!</f>
        <v>#REF!</v>
      </c>
      <c r="D19" s="105" t="e">
        <f>#REF!</f>
        <v>#REF!</v>
      </c>
      <c r="E19" s="105" t="e">
        <f>#REF!</f>
        <v>#REF!</v>
      </c>
      <c r="F19" s="105" t="e">
        <f>#REF!</f>
        <v>#REF!</v>
      </c>
      <c r="G19" s="105" t="e">
        <f>#REF!</f>
        <v>#REF!</v>
      </c>
      <c r="H19" s="105" t="e">
        <f>#REF!</f>
        <v>#REF!</v>
      </c>
      <c r="I19" s="105" t="e">
        <f>#REF!</f>
        <v>#REF!</v>
      </c>
      <c r="J19" s="105" t="e">
        <f>#REF!</f>
        <v>#REF!</v>
      </c>
      <c r="K19" s="105" t="e">
        <f>#REF!</f>
        <v>#REF!</v>
      </c>
      <c r="L19" s="105" t="e">
        <f>#REF!</f>
        <v>#REF!</v>
      </c>
      <c r="M19" s="106" t="e">
        <f>#REF!</f>
        <v>#REF!</v>
      </c>
      <c r="N19" s="80"/>
      <c r="O19" s="80"/>
      <c r="P19" s="80"/>
      <c r="Q19" s="80"/>
      <c r="R19" s="80"/>
      <c r="T19" s="257" t="s">
        <v>63</v>
      </c>
      <c r="U19" s="79" t="s">
        <v>41</v>
      </c>
      <c r="V19" s="97" t="e">
        <f>PEARSON(C27:M27,$C$11:$M$11)</f>
        <v>#REF!</v>
      </c>
      <c r="W19" s="97" t="e">
        <f>RSQ($C$19:$M$19,$C$11:$M$11)</f>
        <v>#REF!</v>
      </c>
    </row>
    <row r="20" spans="1:23" x14ac:dyDescent="0.2">
      <c r="A20" s="261"/>
      <c r="B20" s="67" t="e">
        <f>#REF!</f>
        <v>#REF!</v>
      </c>
      <c r="C20" s="67" t="e">
        <f>#REF!</f>
        <v>#REF!</v>
      </c>
      <c r="D20" s="67" t="e">
        <f>#REF!</f>
        <v>#REF!</v>
      </c>
      <c r="E20" s="67" t="e">
        <f>#REF!</f>
        <v>#REF!</v>
      </c>
      <c r="F20" s="67" t="e">
        <f>#REF!</f>
        <v>#REF!</v>
      </c>
      <c r="G20" s="67" t="e">
        <f>#REF!</f>
        <v>#REF!</v>
      </c>
      <c r="H20" s="67" t="e">
        <f>#REF!</f>
        <v>#REF!</v>
      </c>
      <c r="I20" s="67" t="e">
        <f>#REF!</f>
        <v>#REF!</v>
      </c>
      <c r="J20" s="67" t="e">
        <f>#REF!</f>
        <v>#REF!</v>
      </c>
      <c r="K20" s="67" t="e">
        <f>#REF!</f>
        <v>#REF!</v>
      </c>
      <c r="L20" s="67" t="e">
        <f>#REF!</f>
        <v>#REF!</v>
      </c>
      <c r="M20" s="68" t="e">
        <f>#REF!</f>
        <v>#REF!</v>
      </c>
      <c r="N20" s="80"/>
      <c r="O20" s="80"/>
      <c r="P20" s="80"/>
      <c r="Q20" s="80"/>
      <c r="R20" s="80"/>
      <c r="T20" s="258"/>
      <c r="U20" s="80" t="s">
        <v>42</v>
      </c>
      <c r="V20" s="98" t="e">
        <f>PEARSON(C28:M28,$C$12:$M$12)</f>
        <v>#REF!</v>
      </c>
      <c r="W20" s="98" t="e">
        <f>RSQ($C$20:$M$20,$C$12:$M$12)</f>
        <v>#REF!</v>
      </c>
    </row>
    <row r="21" spans="1:23" x14ac:dyDescent="0.2">
      <c r="A21" s="261"/>
      <c r="B21" s="67" t="e">
        <f>#REF!</f>
        <v>#REF!</v>
      </c>
      <c r="C21" s="67" t="e">
        <f>#REF!</f>
        <v>#REF!</v>
      </c>
      <c r="D21" s="67" t="e">
        <f>#REF!</f>
        <v>#REF!</v>
      </c>
      <c r="E21" s="67" t="e">
        <f>#REF!</f>
        <v>#REF!</v>
      </c>
      <c r="F21" s="67" t="e">
        <f>#REF!</f>
        <v>#REF!</v>
      </c>
      <c r="G21" s="67" t="e">
        <f>#REF!</f>
        <v>#REF!</v>
      </c>
      <c r="H21" s="67" t="e">
        <f>#REF!</f>
        <v>#REF!</v>
      </c>
      <c r="I21" s="67" t="e">
        <f>#REF!</f>
        <v>#REF!</v>
      </c>
      <c r="J21" s="67" t="e">
        <f>#REF!</f>
        <v>#REF!</v>
      </c>
      <c r="K21" s="67" t="e">
        <f>#REF!</f>
        <v>#REF!</v>
      </c>
      <c r="L21" s="67" t="e">
        <f>#REF!</f>
        <v>#REF!</v>
      </c>
      <c r="M21" s="68" t="e">
        <f>#REF!</f>
        <v>#REF!</v>
      </c>
      <c r="N21" s="80"/>
      <c r="O21" s="80"/>
      <c r="P21" s="80"/>
      <c r="Q21" s="80"/>
      <c r="R21" s="80"/>
      <c r="T21" s="258"/>
      <c r="U21" s="80" t="s">
        <v>23</v>
      </c>
      <c r="V21" s="98" t="e">
        <f>PEARSON(C29:M29,$C$13:$M$13)</f>
        <v>#REF!</v>
      </c>
      <c r="W21" s="98" t="e">
        <f>RSQ($C$21:$M$21,$C$13:$M$13)</f>
        <v>#REF!</v>
      </c>
    </row>
    <row r="22" spans="1:23" x14ac:dyDescent="0.2">
      <c r="A22" s="261"/>
      <c r="B22" s="67" t="e">
        <f>#REF!</f>
        <v>#REF!</v>
      </c>
      <c r="C22" s="67" t="e">
        <f>#REF!</f>
        <v>#REF!</v>
      </c>
      <c r="D22" s="67" t="e">
        <f>#REF!</f>
        <v>#REF!</v>
      </c>
      <c r="E22" s="67" t="e">
        <f>#REF!</f>
        <v>#REF!</v>
      </c>
      <c r="F22" s="67" t="e">
        <f>#REF!</f>
        <v>#REF!</v>
      </c>
      <c r="G22" s="67" t="e">
        <f>#REF!</f>
        <v>#REF!</v>
      </c>
      <c r="H22" s="67" t="e">
        <f>#REF!</f>
        <v>#REF!</v>
      </c>
      <c r="I22" s="67" t="e">
        <f>#REF!</f>
        <v>#REF!</v>
      </c>
      <c r="J22" s="67" t="e">
        <f>#REF!</f>
        <v>#REF!</v>
      </c>
      <c r="K22" s="67" t="e">
        <f>#REF!</f>
        <v>#REF!</v>
      </c>
      <c r="L22" s="67" t="e">
        <f>#REF!</f>
        <v>#REF!</v>
      </c>
      <c r="M22" s="68" t="e">
        <f>#REF!</f>
        <v>#REF!</v>
      </c>
      <c r="N22" s="80"/>
      <c r="O22" s="80"/>
      <c r="P22" s="80"/>
      <c r="Q22" s="80"/>
      <c r="R22" s="80"/>
      <c r="T22" s="258"/>
      <c r="U22" s="80" t="s">
        <v>45</v>
      </c>
      <c r="V22" s="98"/>
      <c r="W22" s="98"/>
    </row>
    <row r="23" spans="1:23" x14ac:dyDescent="0.2">
      <c r="A23" s="261"/>
      <c r="B23" s="67" t="e">
        <f>#REF!</f>
        <v>#REF!</v>
      </c>
      <c r="C23" s="67" t="e">
        <f>#REF!</f>
        <v>#REF!</v>
      </c>
      <c r="D23" s="67" t="e">
        <f>#REF!</f>
        <v>#REF!</v>
      </c>
      <c r="E23" s="67" t="e">
        <f>#REF!</f>
        <v>#REF!</v>
      </c>
      <c r="F23" s="67" t="e">
        <f>#REF!</f>
        <v>#REF!</v>
      </c>
      <c r="G23" s="67" t="e">
        <f>#REF!</f>
        <v>#REF!</v>
      </c>
      <c r="H23" s="67" t="e">
        <f>#REF!</f>
        <v>#REF!</v>
      </c>
      <c r="I23" s="67" t="e">
        <f>#REF!</f>
        <v>#REF!</v>
      </c>
      <c r="J23" s="67" t="e">
        <f>#REF!</f>
        <v>#REF!</v>
      </c>
      <c r="K23" s="67" t="e">
        <f>#REF!</f>
        <v>#REF!</v>
      </c>
      <c r="L23" s="67" t="e">
        <f>#REF!</f>
        <v>#REF!</v>
      </c>
      <c r="M23" s="68" t="e">
        <f>#REF!</f>
        <v>#REF!</v>
      </c>
      <c r="N23" s="80"/>
      <c r="O23" s="80"/>
      <c r="P23" s="80"/>
      <c r="Q23" s="80"/>
      <c r="R23" s="80"/>
      <c r="T23" s="258"/>
      <c r="U23" s="80" t="s">
        <v>40</v>
      </c>
      <c r="V23" s="98"/>
      <c r="W23" s="98"/>
    </row>
    <row r="24" spans="1:23" x14ac:dyDescent="0.2">
      <c r="A24" s="261"/>
      <c r="B24" s="67" t="e">
        <f>#REF!</f>
        <v>#REF!</v>
      </c>
      <c r="C24" s="67" t="e">
        <f>#REF!</f>
        <v>#REF!</v>
      </c>
      <c r="D24" s="67" t="e">
        <f>#REF!</f>
        <v>#REF!</v>
      </c>
      <c r="E24" s="67" t="e">
        <f>#REF!</f>
        <v>#REF!</v>
      </c>
      <c r="F24" s="67" t="e">
        <f>#REF!</f>
        <v>#REF!</v>
      </c>
      <c r="G24" s="67" t="e">
        <f>#REF!</f>
        <v>#REF!</v>
      </c>
      <c r="H24" s="67" t="e">
        <f>#REF!</f>
        <v>#REF!</v>
      </c>
      <c r="I24" s="67" t="e">
        <f>#REF!</f>
        <v>#REF!</v>
      </c>
      <c r="J24" s="67" t="e">
        <f>#REF!</f>
        <v>#REF!</v>
      </c>
      <c r="K24" s="67" t="e">
        <f>#REF!</f>
        <v>#REF!</v>
      </c>
      <c r="L24" s="67" t="e">
        <f>#REF!</f>
        <v>#REF!</v>
      </c>
      <c r="M24" s="68" t="e">
        <f>#REF!</f>
        <v>#REF!</v>
      </c>
      <c r="N24" s="80"/>
      <c r="O24" s="80"/>
      <c r="P24" s="80"/>
      <c r="Q24" s="80"/>
      <c r="R24" s="80"/>
      <c r="T24" s="258"/>
      <c r="U24" s="80" t="s">
        <v>46</v>
      </c>
      <c r="V24" s="98"/>
      <c r="W24" s="98"/>
    </row>
    <row r="25" spans="1:23" x14ac:dyDescent="0.2">
      <c r="A25" s="261"/>
      <c r="B25" s="67" t="e">
        <f>#REF!</f>
        <v>#REF!</v>
      </c>
      <c r="C25" s="67" t="e">
        <f>#REF!</f>
        <v>#REF!</v>
      </c>
      <c r="D25" s="67" t="e">
        <f>#REF!</f>
        <v>#REF!</v>
      </c>
      <c r="E25" s="67" t="e">
        <f>#REF!</f>
        <v>#REF!</v>
      </c>
      <c r="F25" s="67" t="e">
        <f>#REF!</f>
        <v>#REF!</v>
      </c>
      <c r="G25" s="67" t="e">
        <f>#REF!</f>
        <v>#REF!</v>
      </c>
      <c r="H25" s="67" t="e">
        <f>#REF!</f>
        <v>#REF!</v>
      </c>
      <c r="I25" s="67" t="e">
        <f>#REF!</f>
        <v>#REF!</v>
      </c>
      <c r="J25" s="67" t="e">
        <f>#REF!</f>
        <v>#REF!</v>
      </c>
      <c r="K25" s="67" t="e">
        <f>#REF!</f>
        <v>#REF!</v>
      </c>
      <c r="L25" s="67" t="e">
        <f>#REF!</f>
        <v>#REF!</v>
      </c>
      <c r="M25" s="68" t="e">
        <f>#REF!</f>
        <v>#REF!</v>
      </c>
      <c r="N25" s="80"/>
      <c r="O25" s="80"/>
      <c r="P25" s="80"/>
      <c r="Q25" s="80"/>
      <c r="R25" s="80"/>
      <c r="T25" s="258"/>
      <c r="U25" s="80" t="s">
        <v>43</v>
      </c>
      <c r="V25" s="98" t="e">
        <f>PEARSON(C33:M33,$C$17:$M$17)</f>
        <v>#REF!</v>
      </c>
      <c r="W25" s="98" t="e">
        <f>RSQ($C$25:$M$25,$C$17:$M$17)</f>
        <v>#REF!</v>
      </c>
    </row>
    <row r="26" spans="1:23" x14ac:dyDescent="0.2">
      <c r="A26" s="262"/>
      <c r="B26" s="107" t="e">
        <f>#REF!</f>
        <v>#REF!</v>
      </c>
      <c r="C26" s="107" t="e">
        <f>#REF!</f>
        <v>#REF!</v>
      </c>
      <c r="D26" s="107" t="e">
        <f>#REF!</f>
        <v>#REF!</v>
      </c>
      <c r="E26" s="107" t="e">
        <f>#REF!</f>
        <v>#REF!</v>
      </c>
      <c r="F26" s="107" t="e">
        <f>#REF!</f>
        <v>#REF!</v>
      </c>
      <c r="G26" s="107" t="e">
        <f>#REF!</f>
        <v>#REF!</v>
      </c>
      <c r="H26" s="107" t="e">
        <f>#REF!</f>
        <v>#REF!</v>
      </c>
      <c r="I26" s="107" t="e">
        <f>#REF!</f>
        <v>#REF!</v>
      </c>
      <c r="J26" s="107" t="e">
        <f>#REF!</f>
        <v>#REF!</v>
      </c>
      <c r="K26" s="107" t="e">
        <f>#REF!</f>
        <v>#REF!</v>
      </c>
      <c r="L26" s="107" t="e">
        <f>#REF!</f>
        <v>#REF!</v>
      </c>
      <c r="M26" s="108" t="e">
        <f>#REF!</f>
        <v>#REF!</v>
      </c>
      <c r="N26" s="80"/>
      <c r="O26" s="80"/>
      <c r="P26" s="80"/>
      <c r="Q26" s="80"/>
      <c r="R26" s="80"/>
      <c r="T26" s="259"/>
      <c r="U26" s="81" t="s">
        <v>44</v>
      </c>
      <c r="V26" s="99" t="e">
        <f>PEARSON(C34:M34,$C$18:$M$18)</f>
        <v>#REF!</v>
      </c>
      <c r="W26" s="98" t="e">
        <f>RSQ($C$26:$M$26,$C$17:$M$17)</f>
        <v>#REF!</v>
      </c>
    </row>
    <row r="27" spans="1:23" ht="15" x14ac:dyDescent="0.25">
      <c r="A27" s="254" t="s">
        <v>58</v>
      </c>
      <c r="B27" s="109" t="s">
        <v>29</v>
      </c>
      <c r="C27" s="109">
        <v>2216.5895285073339</v>
      </c>
      <c r="D27" s="109">
        <v>2635.4883510263908</v>
      </c>
      <c r="E27" s="109">
        <v>2156.6610101514698</v>
      </c>
      <c r="F27" s="109">
        <v>1402.2901328269143</v>
      </c>
      <c r="G27" s="109">
        <v>4737.1374449425175</v>
      </c>
      <c r="H27" s="109">
        <v>4458.2672057266609</v>
      </c>
      <c r="I27" s="109">
        <v>5624.3945051881783</v>
      </c>
      <c r="J27" s="109">
        <v>2595.1976613744714</v>
      </c>
      <c r="K27" s="109">
        <v>3045.7913971106086</v>
      </c>
      <c r="L27" s="109">
        <v>2307.4636643476861</v>
      </c>
      <c r="M27" s="110">
        <v>4629.8209451657785</v>
      </c>
      <c r="N27" s="96"/>
      <c r="O27" s="96"/>
      <c r="P27" s="96"/>
      <c r="Q27" s="96"/>
      <c r="R27" s="96"/>
      <c r="T27" s="258" t="s">
        <v>64</v>
      </c>
      <c r="U27" s="80" t="s">
        <v>41</v>
      </c>
      <c r="V27" s="97" t="e">
        <f>PEARSON($C$35:$M$35,$C$11:$M$11)</f>
        <v>#REF!</v>
      </c>
      <c r="W27" s="98" t="e">
        <f t="shared" ref="W27:W29" si="0">RSQ($C$33:$M$33,$C$17:$M$17)</f>
        <v>#REF!</v>
      </c>
    </row>
    <row r="28" spans="1:23" ht="15" x14ac:dyDescent="0.25">
      <c r="A28" s="255"/>
      <c r="B28" s="111" t="s">
        <v>30</v>
      </c>
      <c r="C28" s="111">
        <v>2228.7549098116497</v>
      </c>
      <c r="D28" s="111">
        <v>2649.7324666193263</v>
      </c>
      <c r="E28" s="111">
        <v>2172.1540540060701</v>
      </c>
      <c r="F28" s="111">
        <v>1440.2080988624905</v>
      </c>
      <c r="G28" s="111">
        <v>4783.3579961514515</v>
      </c>
      <c r="H28" s="111">
        <v>4504.8915626568623</v>
      </c>
      <c r="I28" s="111">
        <v>5657.2448471368471</v>
      </c>
      <c r="J28" s="111">
        <v>2643.6816603233369</v>
      </c>
      <c r="K28" s="111">
        <v>3067.1514270178404</v>
      </c>
      <c r="L28" s="111">
        <v>2323.1945728690562</v>
      </c>
      <c r="M28" s="112">
        <v>4706.7087621317405</v>
      </c>
      <c r="N28" s="96"/>
      <c r="O28" s="96"/>
      <c r="P28" s="96"/>
      <c r="Q28" s="96"/>
      <c r="R28" s="96"/>
      <c r="T28" s="258"/>
      <c r="U28" s="80" t="s">
        <v>42</v>
      </c>
      <c r="V28" s="98" t="e">
        <f>PEARSON($C$36:$M$36,$C$12:$M$12)</f>
        <v>#REF!</v>
      </c>
      <c r="W28" s="98" t="e">
        <f t="shared" si="0"/>
        <v>#REF!</v>
      </c>
    </row>
    <row r="29" spans="1:23" ht="15" x14ac:dyDescent="0.25">
      <c r="A29" s="255"/>
      <c r="B29" s="111" t="s">
        <v>31</v>
      </c>
      <c r="C29" s="111">
        <v>2222.6722191594918</v>
      </c>
      <c r="D29" s="111">
        <v>2642.6104088228585</v>
      </c>
      <c r="E29" s="111">
        <v>2165.0522217951075</v>
      </c>
      <c r="F29" s="111">
        <v>1426.2643404625924</v>
      </c>
      <c r="G29" s="111">
        <v>4762.3597409141566</v>
      </c>
      <c r="H29" s="111">
        <v>4483.3401327406664</v>
      </c>
      <c r="I29" s="111">
        <v>5641.2033290828294</v>
      </c>
      <c r="J29" s="111">
        <v>2634.7096731531215</v>
      </c>
      <c r="K29" s="111">
        <v>3056.4714120642243</v>
      </c>
      <c r="L29" s="111">
        <v>2315.3291186083711</v>
      </c>
      <c r="M29" s="112">
        <v>4684.5118452182269</v>
      </c>
      <c r="N29" s="96"/>
      <c r="O29" s="96"/>
      <c r="P29" s="96"/>
      <c r="Q29" s="96"/>
      <c r="R29" s="96"/>
      <c r="T29" s="258"/>
      <c r="U29" s="80" t="s">
        <v>23</v>
      </c>
      <c r="V29" s="98" t="e">
        <f>PEARSON($C$37:$M$37,$C$13:$M$13)</f>
        <v>#REF!</v>
      </c>
      <c r="W29" s="98" t="e">
        <f t="shared" si="0"/>
        <v>#REF!</v>
      </c>
    </row>
    <row r="30" spans="1:23" ht="15" x14ac:dyDescent="0.25">
      <c r="A30" s="255"/>
      <c r="B30" s="111" t="s">
        <v>45</v>
      </c>
      <c r="C30" s="111">
        <v>12.165381304315815</v>
      </c>
      <c r="D30" s="111">
        <v>14.244115592935486</v>
      </c>
      <c r="E30" s="111">
        <v>15.493043854600273</v>
      </c>
      <c r="F30" s="111">
        <v>37.917966035576228</v>
      </c>
      <c r="G30" s="111">
        <v>46.220551208934012</v>
      </c>
      <c r="H30" s="111">
        <v>46.624356930201429</v>
      </c>
      <c r="I30" s="111">
        <v>32.850341948668756</v>
      </c>
      <c r="J30" s="111">
        <v>48.483998948865519</v>
      </c>
      <c r="K30" s="111">
        <v>21.360029907231819</v>
      </c>
      <c r="L30" s="111">
        <v>15.730908521370111</v>
      </c>
      <c r="M30" s="112">
        <v>76.887816965961974</v>
      </c>
      <c r="N30" s="96"/>
      <c r="O30" s="96"/>
      <c r="P30" s="96"/>
      <c r="Q30" s="96"/>
      <c r="R30" s="96"/>
      <c r="T30" s="258"/>
      <c r="U30" s="80" t="s">
        <v>45</v>
      </c>
      <c r="V30" s="98"/>
      <c r="W30" s="98"/>
    </row>
    <row r="31" spans="1:23" ht="15" x14ac:dyDescent="0.25">
      <c r="A31" s="255"/>
      <c r="B31" s="111" t="s">
        <v>40</v>
      </c>
      <c r="C31" s="111">
        <v>2198.3414565508601</v>
      </c>
      <c r="D31" s="111">
        <v>2614.1221776369875</v>
      </c>
      <c r="E31" s="111">
        <v>2133.4214443695691</v>
      </c>
      <c r="F31" s="111">
        <v>1345.4131837735499</v>
      </c>
      <c r="G31" s="111">
        <v>4667.806618129116</v>
      </c>
      <c r="H31" s="111">
        <v>4388.3306703313592</v>
      </c>
      <c r="I31" s="111">
        <v>5575.1189922651756</v>
      </c>
      <c r="J31" s="111">
        <v>2522.4716629511731</v>
      </c>
      <c r="K31" s="111">
        <v>3013.7513522497611</v>
      </c>
      <c r="L31" s="111">
        <v>2283.8673015656309</v>
      </c>
      <c r="M31" s="112">
        <v>4514.4892197168356</v>
      </c>
      <c r="N31" s="96"/>
      <c r="O31" s="96"/>
      <c r="P31" s="96"/>
      <c r="Q31" s="96"/>
      <c r="R31" s="96"/>
      <c r="T31" s="258"/>
      <c r="U31" s="80" t="s">
        <v>40</v>
      </c>
      <c r="V31" s="98"/>
      <c r="W31" s="98"/>
    </row>
    <row r="32" spans="1:23" ht="15" x14ac:dyDescent="0.25">
      <c r="A32" s="255"/>
      <c r="B32" s="111" t="s">
        <v>39</v>
      </c>
      <c r="C32" s="111">
        <v>2247.0029817681234</v>
      </c>
      <c r="D32" s="111">
        <v>2671.0986400087295</v>
      </c>
      <c r="E32" s="111">
        <v>2195.3936197879702</v>
      </c>
      <c r="F32" s="111">
        <v>1497.0850479158548</v>
      </c>
      <c r="G32" s="111">
        <v>4852.6888229648521</v>
      </c>
      <c r="H32" s="111">
        <v>4574.8280980521649</v>
      </c>
      <c r="I32" s="111">
        <v>5706.5203600598506</v>
      </c>
      <c r="J32" s="111">
        <v>2716.4076587466352</v>
      </c>
      <c r="K32" s="111">
        <v>3099.1914718786884</v>
      </c>
      <c r="L32" s="111">
        <v>2346.7909356511113</v>
      </c>
      <c r="M32" s="112">
        <v>4822.0404875806835</v>
      </c>
      <c r="N32" s="96"/>
      <c r="O32" s="96"/>
      <c r="P32" s="96"/>
      <c r="Q32" s="96"/>
      <c r="R32" s="96"/>
      <c r="T32" s="258"/>
      <c r="U32" s="80" t="s">
        <v>46</v>
      </c>
      <c r="V32" s="98"/>
      <c r="W32" s="98"/>
    </row>
    <row r="33" spans="1:23" ht="15" x14ac:dyDescent="0.25">
      <c r="A33" s="255"/>
      <c r="B33" s="111" t="s">
        <v>38</v>
      </c>
      <c r="C33" s="111">
        <v>2170.5923972440082</v>
      </c>
      <c r="D33" s="111">
        <v>2597.1946463251702</v>
      </c>
      <c r="E33" s="111">
        <v>2066.305638038812</v>
      </c>
      <c r="F33" s="111">
        <v>1385.1302419674264</v>
      </c>
      <c r="G33" s="111">
        <v>4684.5180028645564</v>
      </c>
      <c r="H33" s="111">
        <v>4403.0468096435334</v>
      </c>
      <c r="I33" s="111">
        <v>5561.1855613305888</v>
      </c>
      <c r="J33" s="111">
        <v>2583.0300432642348</v>
      </c>
      <c r="K33" s="111">
        <v>3011.9480781394018</v>
      </c>
      <c r="L33" s="111">
        <v>2287.3265855365776</v>
      </c>
      <c r="M33" s="112">
        <v>2308.0491731226875</v>
      </c>
      <c r="N33" s="96"/>
      <c r="O33" s="96"/>
      <c r="P33" s="96"/>
      <c r="Q33" s="96"/>
      <c r="R33" s="96"/>
      <c r="T33" s="258"/>
      <c r="U33" s="80" t="s">
        <v>43</v>
      </c>
      <c r="V33" s="98" t="e">
        <f>PEARSON($C$41:$M$41,$C$17:$M$17)</f>
        <v>#REF!</v>
      </c>
      <c r="W33" s="98" t="e">
        <f>RSQ($C$41:$M$41,$C$17:$M$17)</f>
        <v>#REF!</v>
      </c>
    </row>
    <row r="34" spans="1:23" ht="15" x14ac:dyDescent="0.25">
      <c r="A34" s="256"/>
      <c r="B34" s="113" t="s">
        <v>37</v>
      </c>
      <c r="C34" s="113">
        <v>2274.7520410749753</v>
      </c>
      <c r="D34" s="113">
        <v>2688.0261713205464</v>
      </c>
      <c r="E34" s="113">
        <v>2282.335039099079</v>
      </c>
      <c r="F34" s="113">
        <v>1491.4857459176235</v>
      </c>
      <c r="G34" s="113">
        <v>4840.201478963756</v>
      </c>
      <c r="H34" s="113">
        <v>4563.6334558377985</v>
      </c>
      <c r="I34" s="113">
        <v>5735.6471100807412</v>
      </c>
      <c r="J34" s="113">
        <v>2672.9820536833226</v>
      </c>
      <c r="K34" s="113">
        <v>3100.9947459890477</v>
      </c>
      <c r="L34" s="113">
        <v>2344.4674834439143</v>
      </c>
      <c r="M34" s="114">
        <v>4793.2294765972019</v>
      </c>
      <c r="N34" s="96"/>
      <c r="O34" s="96"/>
      <c r="P34" s="96"/>
      <c r="Q34" s="96"/>
      <c r="R34" s="96"/>
      <c r="T34" s="259"/>
      <c r="U34" s="81" t="s">
        <v>44</v>
      </c>
      <c r="V34" s="99" t="e">
        <f>PEARSON($C$42:$M$42,$C$18:$M$18)</f>
        <v>#REF!</v>
      </c>
      <c r="W34" s="99" t="e">
        <f>RSQ($C$42:$M$42,$C$18:$M$18)</f>
        <v>#REF!</v>
      </c>
    </row>
    <row r="35" spans="1:23" x14ac:dyDescent="0.2">
      <c r="A35" s="254" t="s">
        <v>59</v>
      </c>
      <c r="B35" s="105" t="e">
        <f>#REF!</f>
        <v>#REF!</v>
      </c>
      <c r="C35" s="105" t="e">
        <f>#REF!</f>
        <v>#REF!</v>
      </c>
      <c r="D35" s="105" t="e">
        <f>#REF!</f>
        <v>#REF!</v>
      </c>
      <c r="E35" s="105" t="e">
        <f>#REF!</f>
        <v>#REF!</v>
      </c>
      <c r="F35" s="105" t="e">
        <f>#REF!</f>
        <v>#REF!</v>
      </c>
      <c r="G35" s="105" t="e">
        <f>#REF!</f>
        <v>#REF!</v>
      </c>
      <c r="H35" s="105" t="e">
        <f>#REF!</f>
        <v>#REF!</v>
      </c>
      <c r="I35" s="105" t="e">
        <f>#REF!</f>
        <v>#REF!</v>
      </c>
      <c r="J35" s="105" t="e">
        <f>#REF!</f>
        <v>#REF!</v>
      </c>
      <c r="K35" s="105" t="e">
        <f>#REF!</f>
        <v>#REF!</v>
      </c>
      <c r="L35" s="105" t="e">
        <f>#REF!</f>
        <v>#REF!</v>
      </c>
      <c r="M35" s="106" t="e">
        <f>#REF!</f>
        <v>#REF!</v>
      </c>
      <c r="N35" s="80"/>
      <c r="O35" s="80"/>
      <c r="P35" s="80"/>
      <c r="Q35" s="80"/>
      <c r="R35" s="80"/>
    </row>
    <row r="36" spans="1:23" x14ac:dyDescent="0.2">
      <c r="A36" s="255"/>
      <c r="B36" s="67" t="e">
        <f>#REF!</f>
        <v>#REF!</v>
      </c>
      <c r="C36" s="67" t="e">
        <f>#REF!</f>
        <v>#REF!</v>
      </c>
      <c r="D36" s="67" t="e">
        <f>#REF!</f>
        <v>#REF!</v>
      </c>
      <c r="E36" s="67" t="e">
        <f>#REF!</f>
        <v>#REF!</v>
      </c>
      <c r="F36" s="67" t="e">
        <f>#REF!</f>
        <v>#REF!</v>
      </c>
      <c r="G36" s="67" t="e">
        <f>#REF!</f>
        <v>#REF!</v>
      </c>
      <c r="H36" s="67" t="e">
        <f>#REF!</f>
        <v>#REF!</v>
      </c>
      <c r="I36" s="67" t="e">
        <f>#REF!</f>
        <v>#REF!</v>
      </c>
      <c r="J36" s="67" t="e">
        <f>#REF!</f>
        <v>#REF!</v>
      </c>
      <c r="K36" s="67" t="e">
        <f>#REF!</f>
        <v>#REF!</v>
      </c>
      <c r="L36" s="67" t="e">
        <f>#REF!</f>
        <v>#REF!</v>
      </c>
      <c r="M36" s="68" t="e">
        <f>#REF!</f>
        <v>#REF!</v>
      </c>
      <c r="N36" s="80"/>
      <c r="O36" s="80"/>
      <c r="P36" s="80"/>
      <c r="Q36" s="80"/>
      <c r="R36" s="80"/>
    </row>
    <row r="37" spans="1:23" x14ac:dyDescent="0.2">
      <c r="A37" s="255"/>
      <c r="B37" s="67" t="e">
        <f>#REF!</f>
        <v>#REF!</v>
      </c>
      <c r="C37" s="67" t="e">
        <f>#REF!</f>
        <v>#REF!</v>
      </c>
      <c r="D37" s="67" t="e">
        <f>#REF!</f>
        <v>#REF!</v>
      </c>
      <c r="E37" s="67" t="e">
        <f>#REF!</f>
        <v>#REF!</v>
      </c>
      <c r="F37" s="67" t="e">
        <f>#REF!</f>
        <v>#REF!</v>
      </c>
      <c r="G37" s="67" t="e">
        <f>#REF!</f>
        <v>#REF!</v>
      </c>
      <c r="H37" s="67" t="e">
        <f>#REF!</f>
        <v>#REF!</v>
      </c>
      <c r="I37" s="67" t="e">
        <f>#REF!</f>
        <v>#REF!</v>
      </c>
      <c r="J37" s="67" t="e">
        <f>#REF!</f>
        <v>#REF!</v>
      </c>
      <c r="K37" s="67" t="e">
        <f>#REF!</f>
        <v>#REF!</v>
      </c>
      <c r="L37" s="67" t="e">
        <f>#REF!</f>
        <v>#REF!</v>
      </c>
      <c r="M37" s="68" t="e">
        <f>#REF!</f>
        <v>#REF!</v>
      </c>
      <c r="N37" s="80"/>
      <c r="O37" s="80"/>
      <c r="P37" s="80"/>
      <c r="Q37" s="80"/>
      <c r="R37" s="80"/>
    </row>
    <row r="38" spans="1:23" x14ac:dyDescent="0.2">
      <c r="A38" s="255"/>
      <c r="B38" s="67" t="e">
        <f>#REF!</f>
        <v>#REF!</v>
      </c>
      <c r="C38" s="67" t="e">
        <f>#REF!</f>
        <v>#REF!</v>
      </c>
      <c r="D38" s="67" t="e">
        <f>#REF!</f>
        <v>#REF!</v>
      </c>
      <c r="E38" s="67" t="e">
        <f>#REF!</f>
        <v>#REF!</v>
      </c>
      <c r="F38" s="67" t="e">
        <f>#REF!</f>
        <v>#REF!</v>
      </c>
      <c r="G38" s="67" t="e">
        <f>#REF!</f>
        <v>#REF!</v>
      </c>
      <c r="H38" s="67" t="e">
        <f>#REF!</f>
        <v>#REF!</v>
      </c>
      <c r="I38" s="67" t="e">
        <f>#REF!</f>
        <v>#REF!</v>
      </c>
      <c r="J38" s="67" t="e">
        <f>#REF!</f>
        <v>#REF!</v>
      </c>
      <c r="K38" s="67" t="e">
        <f>#REF!</f>
        <v>#REF!</v>
      </c>
      <c r="L38" s="67" t="e">
        <f>#REF!</f>
        <v>#REF!</v>
      </c>
      <c r="M38" s="68" t="e">
        <f>#REF!</f>
        <v>#REF!</v>
      </c>
      <c r="N38" s="80"/>
      <c r="O38" s="80"/>
      <c r="P38" s="80"/>
      <c r="Q38" s="80"/>
      <c r="R38" s="80"/>
    </row>
    <row r="39" spans="1:23" x14ac:dyDescent="0.2">
      <c r="A39" s="255"/>
      <c r="B39" s="67" t="e">
        <f>#REF!</f>
        <v>#REF!</v>
      </c>
      <c r="C39" s="67" t="e">
        <f>#REF!</f>
        <v>#REF!</v>
      </c>
      <c r="D39" s="67" t="e">
        <f>#REF!</f>
        <v>#REF!</v>
      </c>
      <c r="E39" s="67" t="e">
        <f>#REF!</f>
        <v>#REF!</v>
      </c>
      <c r="F39" s="67" t="e">
        <f>#REF!</f>
        <v>#REF!</v>
      </c>
      <c r="G39" s="67" t="e">
        <f>#REF!</f>
        <v>#REF!</v>
      </c>
      <c r="H39" s="67" t="e">
        <f>#REF!</f>
        <v>#REF!</v>
      </c>
      <c r="I39" s="67" t="e">
        <f>#REF!</f>
        <v>#REF!</v>
      </c>
      <c r="J39" s="67" t="e">
        <f>#REF!</f>
        <v>#REF!</v>
      </c>
      <c r="K39" s="67" t="e">
        <f>#REF!</f>
        <v>#REF!</v>
      </c>
      <c r="L39" s="67" t="e">
        <f>#REF!</f>
        <v>#REF!</v>
      </c>
      <c r="M39" s="68" t="e">
        <f>#REF!</f>
        <v>#REF!</v>
      </c>
      <c r="N39" s="80"/>
      <c r="O39" s="80"/>
      <c r="P39" s="80"/>
      <c r="Q39" s="80"/>
      <c r="R39" s="80"/>
    </row>
    <row r="40" spans="1:23" x14ac:dyDescent="0.2">
      <c r="A40" s="255"/>
      <c r="B40" s="67" t="e">
        <f>#REF!</f>
        <v>#REF!</v>
      </c>
      <c r="C40" s="67" t="e">
        <f>#REF!</f>
        <v>#REF!</v>
      </c>
      <c r="D40" s="67" t="e">
        <f>#REF!</f>
        <v>#REF!</v>
      </c>
      <c r="E40" s="67" t="e">
        <f>#REF!</f>
        <v>#REF!</v>
      </c>
      <c r="F40" s="67" t="e">
        <f>#REF!</f>
        <v>#REF!</v>
      </c>
      <c r="G40" s="67" t="e">
        <f>#REF!</f>
        <v>#REF!</v>
      </c>
      <c r="H40" s="67" t="e">
        <f>#REF!</f>
        <v>#REF!</v>
      </c>
      <c r="I40" s="67" t="e">
        <f>#REF!</f>
        <v>#REF!</v>
      </c>
      <c r="J40" s="67" t="e">
        <f>#REF!</f>
        <v>#REF!</v>
      </c>
      <c r="K40" s="67" t="e">
        <f>#REF!</f>
        <v>#REF!</v>
      </c>
      <c r="L40" s="67" t="e">
        <f>#REF!</f>
        <v>#REF!</v>
      </c>
      <c r="M40" s="68" t="e">
        <f>#REF!</f>
        <v>#REF!</v>
      </c>
      <c r="N40" s="80"/>
      <c r="O40" s="80"/>
      <c r="P40" s="80"/>
      <c r="Q40" s="80"/>
      <c r="R40" s="80"/>
    </row>
    <row r="41" spans="1:23" x14ac:dyDescent="0.2">
      <c r="A41" s="255"/>
      <c r="B41" s="67" t="e">
        <f>#REF!</f>
        <v>#REF!</v>
      </c>
      <c r="C41" s="67" t="e">
        <f>#REF!</f>
        <v>#REF!</v>
      </c>
      <c r="D41" s="67" t="e">
        <f>#REF!</f>
        <v>#REF!</v>
      </c>
      <c r="E41" s="67" t="e">
        <f>#REF!</f>
        <v>#REF!</v>
      </c>
      <c r="F41" s="67" t="e">
        <f>#REF!</f>
        <v>#REF!</v>
      </c>
      <c r="G41" s="67" t="e">
        <f>#REF!</f>
        <v>#REF!</v>
      </c>
      <c r="H41" s="67" t="e">
        <f>#REF!</f>
        <v>#REF!</v>
      </c>
      <c r="I41" s="67" t="e">
        <f>#REF!</f>
        <v>#REF!</v>
      </c>
      <c r="J41" s="67" t="e">
        <f>#REF!</f>
        <v>#REF!</v>
      </c>
      <c r="K41" s="67" t="e">
        <f>#REF!</f>
        <v>#REF!</v>
      </c>
      <c r="L41" s="67" t="e">
        <f>#REF!</f>
        <v>#REF!</v>
      </c>
      <c r="M41" s="68" t="e">
        <f>#REF!</f>
        <v>#REF!</v>
      </c>
      <c r="N41" s="80"/>
      <c r="O41" s="80"/>
      <c r="P41" s="80"/>
      <c r="Q41" s="80"/>
      <c r="R41" s="80"/>
    </row>
    <row r="42" spans="1:23" x14ac:dyDescent="0.2">
      <c r="A42" s="256"/>
      <c r="B42" s="107" t="e">
        <f>#REF!</f>
        <v>#REF!</v>
      </c>
      <c r="C42" s="107" t="e">
        <f>#REF!</f>
        <v>#REF!</v>
      </c>
      <c r="D42" s="107" t="e">
        <f>#REF!</f>
        <v>#REF!</v>
      </c>
      <c r="E42" s="107" t="e">
        <f>#REF!</f>
        <v>#REF!</v>
      </c>
      <c r="F42" s="107" t="e">
        <f>#REF!</f>
        <v>#REF!</v>
      </c>
      <c r="G42" s="107" t="e">
        <f>#REF!</f>
        <v>#REF!</v>
      </c>
      <c r="H42" s="107" t="e">
        <f>#REF!</f>
        <v>#REF!</v>
      </c>
      <c r="I42" s="107" t="e">
        <f>#REF!</f>
        <v>#REF!</v>
      </c>
      <c r="J42" s="107" t="e">
        <f>#REF!</f>
        <v>#REF!</v>
      </c>
      <c r="K42" s="107" t="e">
        <f>#REF!</f>
        <v>#REF!</v>
      </c>
      <c r="L42" s="107" t="e">
        <f>#REF!</f>
        <v>#REF!</v>
      </c>
      <c r="M42" s="108" t="e">
        <f>#REF!</f>
        <v>#REF!</v>
      </c>
      <c r="N42" s="80"/>
      <c r="O42" s="80"/>
      <c r="P42" s="80"/>
      <c r="Q42" s="80"/>
      <c r="R42" s="80"/>
    </row>
    <row r="43" spans="1:23" x14ac:dyDescent="0.2">
      <c r="A43" s="115"/>
      <c r="B43" s="67"/>
      <c r="C43" s="67"/>
      <c r="D43" s="67"/>
      <c r="E43" s="67"/>
      <c r="F43" s="67"/>
      <c r="G43" s="67"/>
      <c r="H43" s="67"/>
      <c r="I43" s="67"/>
      <c r="J43" s="67"/>
      <c r="K43" s="67"/>
      <c r="L43" s="67"/>
      <c r="M43" s="67"/>
      <c r="N43" s="80"/>
      <c r="O43" s="80"/>
      <c r="P43" s="80"/>
      <c r="Q43" s="80"/>
      <c r="R43" s="80"/>
    </row>
    <row r="44" spans="1:23" x14ac:dyDescent="0.2">
      <c r="A44" s="115"/>
      <c r="B44" s="67"/>
      <c r="C44" s="67"/>
      <c r="D44" s="67"/>
      <c r="E44" s="67"/>
      <c r="F44" s="67"/>
      <c r="G44" s="67"/>
      <c r="H44" s="67"/>
      <c r="I44" s="67"/>
      <c r="J44" s="67"/>
      <c r="K44" s="67"/>
      <c r="L44" s="67"/>
      <c r="M44" s="67"/>
      <c r="N44" s="80"/>
      <c r="O44" s="80"/>
      <c r="P44" s="80"/>
      <c r="Q44" s="80"/>
      <c r="R44" s="80"/>
    </row>
    <row r="45" spans="1:23" x14ac:dyDescent="0.2">
      <c r="A45" s="115"/>
      <c r="B45" s="67"/>
      <c r="C45" s="67"/>
      <c r="D45" s="67"/>
      <c r="E45" s="67"/>
      <c r="F45" s="67"/>
      <c r="G45" s="67"/>
      <c r="H45" s="67"/>
      <c r="I45" s="67"/>
      <c r="J45" s="67"/>
      <c r="K45" s="67"/>
      <c r="L45" s="67"/>
      <c r="M45" s="67"/>
      <c r="N45" s="80"/>
      <c r="O45" s="80"/>
      <c r="P45" s="80"/>
      <c r="Q45" s="80"/>
      <c r="R45" s="80"/>
    </row>
    <row r="46" spans="1:23" x14ac:dyDescent="0.2">
      <c r="A46" s="115"/>
      <c r="B46" s="67"/>
      <c r="C46" s="67"/>
      <c r="D46" s="67"/>
      <c r="E46" s="67"/>
      <c r="F46" s="67"/>
      <c r="G46" s="67"/>
      <c r="H46" s="67"/>
      <c r="I46" s="67"/>
      <c r="J46" s="67"/>
      <c r="K46" s="67"/>
      <c r="L46" s="67"/>
      <c r="M46" s="67"/>
      <c r="N46" s="80"/>
      <c r="O46" s="80"/>
      <c r="P46" s="80"/>
      <c r="Q46" s="80"/>
      <c r="R46" s="80"/>
    </row>
    <row r="47" spans="1:23" x14ac:dyDescent="0.2">
      <c r="A47" s="115"/>
      <c r="B47" s="67"/>
      <c r="C47" s="67"/>
      <c r="D47" s="67"/>
      <c r="E47" s="67"/>
      <c r="F47" s="67"/>
      <c r="G47" s="67"/>
      <c r="H47" s="67"/>
      <c r="I47" s="67"/>
      <c r="J47" s="67"/>
      <c r="K47" s="67"/>
      <c r="L47" s="67"/>
      <c r="M47" s="67"/>
      <c r="N47" s="80"/>
      <c r="O47" s="80"/>
      <c r="P47" s="80"/>
      <c r="Q47" s="80"/>
      <c r="R47" s="80"/>
    </row>
    <row r="48" spans="1:23" x14ac:dyDescent="0.2">
      <c r="A48" s="115"/>
      <c r="B48" s="67"/>
      <c r="C48" s="67"/>
      <c r="D48" s="67"/>
      <c r="E48" s="67"/>
      <c r="F48" s="67"/>
      <c r="G48" s="67"/>
      <c r="H48" s="67"/>
      <c r="I48" s="67"/>
      <c r="J48" s="67"/>
      <c r="K48" s="67"/>
      <c r="L48" s="67"/>
      <c r="M48" s="67"/>
      <c r="N48" s="80"/>
      <c r="O48" s="80"/>
      <c r="P48" s="80"/>
      <c r="Q48" s="80"/>
      <c r="R48" s="80"/>
    </row>
    <row r="49" spans="1:18" x14ac:dyDescent="0.2">
      <c r="A49" s="115"/>
      <c r="B49" s="67"/>
      <c r="C49" s="67"/>
      <c r="D49" s="67"/>
      <c r="E49" s="67"/>
      <c r="F49" s="67"/>
      <c r="G49" s="67"/>
      <c r="H49" s="67"/>
      <c r="I49" s="67"/>
      <c r="J49" s="67"/>
      <c r="K49" s="67"/>
      <c r="L49" s="67"/>
      <c r="M49" s="67"/>
      <c r="N49" s="80"/>
      <c r="O49" s="80"/>
      <c r="P49" s="80"/>
      <c r="Q49" s="80"/>
      <c r="R49" s="80"/>
    </row>
    <row r="50" spans="1:18" x14ac:dyDescent="0.2">
      <c r="A50" s="115"/>
      <c r="B50" s="67"/>
      <c r="C50" s="67"/>
      <c r="D50" s="67"/>
      <c r="E50" s="67"/>
      <c r="F50" s="67"/>
      <c r="G50" s="67"/>
      <c r="H50" s="67"/>
      <c r="I50" s="67"/>
      <c r="J50" s="67"/>
      <c r="K50" s="67"/>
      <c r="L50" s="67"/>
      <c r="M50" s="67"/>
      <c r="N50" s="80"/>
      <c r="O50" s="80"/>
      <c r="P50" s="80"/>
      <c r="Q50" s="80"/>
      <c r="R50" s="80"/>
    </row>
    <row r="51" spans="1:18" x14ac:dyDescent="0.2">
      <c r="A51" s="115"/>
      <c r="B51" s="67"/>
      <c r="C51" s="67"/>
      <c r="D51" s="67"/>
      <c r="E51" s="67"/>
      <c r="F51" s="67"/>
      <c r="G51" s="67"/>
      <c r="H51" s="67"/>
      <c r="I51" s="67"/>
      <c r="J51" s="67"/>
      <c r="K51" s="67"/>
      <c r="L51" s="67"/>
      <c r="M51" s="67"/>
      <c r="N51" s="80"/>
      <c r="O51" s="80"/>
      <c r="P51" s="80"/>
      <c r="Q51" s="80"/>
      <c r="R51" s="80"/>
    </row>
    <row r="52" spans="1:18" x14ac:dyDescent="0.2">
      <c r="A52" s="115"/>
      <c r="B52" s="67"/>
      <c r="C52" s="67"/>
      <c r="D52" s="67"/>
      <c r="E52" s="67"/>
      <c r="F52" s="67"/>
      <c r="G52" s="67"/>
      <c r="H52" s="67"/>
      <c r="I52" s="67"/>
      <c r="J52" s="67"/>
      <c r="K52" s="67"/>
      <c r="L52" s="67"/>
      <c r="M52" s="67"/>
      <c r="N52" s="80"/>
      <c r="O52" s="80"/>
      <c r="P52" s="80"/>
      <c r="Q52" s="80"/>
      <c r="R52" s="80"/>
    </row>
    <row r="53" spans="1:18" x14ac:dyDescent="0.2">
      <c r="A53" s="115"/>
      <c r="B53" s="67"/>
      <c r="C53" s="67"/>
      <c r="D53" s="67"/>
      <c r="E53" s="67"/>
      <c r="F53" s="67"/>
      <c r="G53" s="67"/>
      <c r="H53" s="67"/>
      <c r="I53" s="67"/>
      <c r="J53" s="67"/>
      <c r="K53" s="67"/>
      <c r="L53" s="67"/>
      <c r="M53" s="67"/>
      <c r="N53" s="80"/>
      <c r="O53" s="80"/>
      <c r="P53" s="80"/>
      <c r="Q53" s="80"/>
      <c r="R53" s="80"/>
    </row>
    <row r="54" spans="1:18" x14ac:dyDescent="0.2">
      <c r="A54" s="115"/>
      <c r="B54" s="67"/>
      <c r="C54" s="67"/>
      <c r="D54" s="67"/>
      <c r="E54" s="67"/>
      <c r="F54" s="67"/>
      <c r="G54" s="67"/>
      <c r="H54" s="67"/>
      <c r="I54" s="67"/>
      <c r="J54" s="67"/>
      <c r="K54" s="67"/>
      <c r="L54" s="67"/>
      <c r="M54" s="67"/>
      <c r="N54" s="80"/>
      <c r="O54" s="80"/>
      <c r="P54" s="80"/>
      <c r="Q54" s="80"/>
      <c r="R54" s="80"/>
    </row>
    <row r="55" spans="1:18" x14ac:dyDescent="0.2">
      <c r="A55" s="115"/>
      <c r="B55" s="67"/>
      <c r="C55" s="67"/>
      <c r="D55" s="67"/>
      <c r="E55" s="67"/>
      <c r="F55" s="67"/>
      <c r="G55" s="67"/>
      <c r="H55" s="67"/>
      <c r="I55" s="67"/>
      <c r="J55" s="67"/>
      <c r="K55" s="67"/>
      <c r="L55" s="67"/>
      <c r="M55" s="67"/>
      <c r="N55" s="80"/>
      <c r="O55" s="80"/>
      <c r="P55" s="80"/>
      <c r="Q55" s="80"/>
      <c r="R55" s="80"/>
    </row>
    <row r="56" spans="1:18" x14ac:dyDescent="0.2">
      <c r="A56" s="115"/>
      <c r="B56" s="67"/>
      <c r="C56" s="67"/>
      <c r="D56" s="67"/>
      <c r="E56" s="67"/>
      <c r="F56" s="67"/>
      <c r="G56" s="67"/>
      <c r="H56" s="67"/>
      <c r="I56" s="67"/>
      <c r="J56" s="67"/>
      <c r="K56" s="67"/>
      <c r="L56" s="67"/>
      <c r="M56" s="67"/>
      <c r="N56" s="80"/>
      <c r="O56" s="80"/>
      <c r="P56" s="80"/>
      <c r="Q56" s="80"/>
      <c r="R56" s="80"/>
    </row>
    <row r="57" spans="1:18" x14ac:dyDescent="0.2">
      <c r="B57" s="116">
        <v>0.1</v>
      </c>
      <c r="C57" s="105">
        <v>0</v>
      </c>
      <c r="D57" s="105">
        <v>1000</v>
      </c>
      <c r="E57" s="105">
        <v>2000</v>
      </c>
      <c r="F57" s="105">
        <v>3000</v>
      </c>
      <c r="G57" s="105">
        <v>4000</v>
      </c>
      <c r="H57" s="105">
        <v>5000</v>
      </c>
      <c r="I57" s="105">
        <v>6000</v>
      </c>
      <c r="J57" s="105">
        <v>7000</v>
      </c>
      <c r="K57" s="105">
        <v>8000</v>
      </c>
      <c r="L57" s="106">
        <v>9000</v>
      </c>
    </row>
    <row r="58" spans="1:18" x14ac:dyDescent="0.2">
      <c r="A58" s="101" t="s">
        <v>49</v>
      </c>
      <c r="B58" s="117">
        <v>-0.1</v>
      </c>
      <c r="C58" s="67">
        <v>0</v>
      </c>
      <c r="D58" s="67">
        <f>D57-D57*$B$57</f>
        <v>900</v>
      </c>
      <c r="E58" s="67">
        <f t="shared" ref="E58:L58" si="1">E57-E57*$B$57</f>
        <v>1800</v>
      </c>
      <c r="F58" s="67">
        <f t="shared" si="1"/>
        <v>2700</v>
      </c>
      <c r="G58" s="67">
        <f t="shared" si="1"/>
        <v>3600</v>
      </c>
      <c r="H58" s="67">
        <f t="shared" si="1"/>
        <v>4500</v>
      </c>
      <c r="I58" s="67">
        <f t="shared" si="1"/>
        <v>5400</v>
      </c>
      <c r="J58" s="67">
        <f t="shared" si="1"/>
        <v>6300</v>
      </c>
      <c r="K58" s="67">
        <f t="shared" si="1"/>
        <v>7200</v>
      </c>
      <c r="L58" s="68">
        <f t="shared" si="1"/>
        <v>8100</v>
      </c>
    </row>
    <row r="59" spans="1:18" x14ac:dyDescent="0.2">
      <c r="B59" s="118">
        <v>0.1</v>
      </c>
      <c r="C59" s="107">
        <v>0</v>
      </c>
      <c r="D59" s="107">
        <f>D57+D57*$B$57</f>
        <v>1100</v>
      </c>
      <c r="E59" s="107">
        <f t="shared" ref="E59:L59" si="2">E57+E57*$B$57</f>
        <v>2200</v>
      </c>
      <c r="F59" s="107">
        <f t="shared" si="2"/>
        <v>3300</v>
      </c>
      <c r="G59" s="107">
        <f t="shared" si="2"/>
        <v>4400</v>
      </c>
      <c r="H59" s="107">
        <f t="shared" si="2"/>
        <v>5500</v>
      </c>
      <c r="I59" s="107">
        <f t="shared" si="2"/>
        <v>6600</v>
      </c>
      <c r="J59" s="107">
        <f t="shared" si="2"/>
        <v>7700</v>
      </c>
      <c r="K59" s="107">
        <f t="shared" si="2"/>
        <v>8800</v>
      </c>
      <c r="L59" s="108">
        <f t="shared" si="2"/>
        <v>9900</v>
      </c>
    </row>
    <row r="60" spans="1:18" x14ac:dyDescent="0.2">
      <c r="B60" s="117">
        <v>0.2</v>
      </c>
      <c r="C60" s="67">
        <v>0</v>
      </c>
      <c r="D60" s="67">
        <v>1000</v>
      </c>
      <c r="E60" s="67">
        <v>2000</v>
      </c>
      <c r="F60" s="67">
        <v>3000</v>
      </c>
      <c r="G60" s="67">
        <v>4000</v>
      </c>
      <c r="H60" s="67">
        <v>5000</v>
      </c>
      <c r="I60" s="67">
        <v>6000</v>
      </c>
      <c r="J60" s="67">
        <v>7000</v>
      </c>
      <c r="K60" s="67">
        <v>8000</v>
      </c>
      <c r="L60" s="68">
        <v>9000</v>
      </c>
    </row>
    <row r="61" spans="1:18" x14ac:dyDescent="0.2">
      <c r="B61" s="117">
        <v>-0.2</v>
      </c>
      <c r="C61" s="117">
        <v>-0.2</v>
      </c>
      <c r="D61" s="67">
        <f>D60-D60*$B$60</f>
        <v>800</v>
      </c>
      <c r="E61" s="67">
        <f t="shared" ref="E61:L61" si="3">E60-E60*$B$60</f>
        <v>1600</v>
      </c>
      <c r="F61" s="67">
        <f t="shared" si="3"/>
        <v>2400</v>
      </c>
      <c r="G61" s="67">
        <f t="shared" si="3"/>
        <v>3200</v>
      </c>
      <c r="H61" s="67">
        <f t="shared" si="3"/>
        <v>4000</v>
      </c>
      <c r="I61" s="67">
        <f t="shared" si="3"/>
        <v>4800</v>
      </c>
      <c r="J61" s="67">
        <f t="shared" si="3"/>
        <v>5600</v>
      </c>
      <c r="K61" s="67">
        <f t="shared" si="3"/>
        <v>6400</v>
      </c>
      <c r="L61" s="68">
        <f t="shared" si="3"/>
        <v>7200</v>
      </c>
    </row>
    <row r="62" spans="1:18" x14ac:dyDescent="0.2">
      <c r="B62" s="117">
        <v>0.2</v>
      </c>
      <c r="C62" s="117">
        <v>0.2</v>
      </c>
      <c r="D62" s="67">
        <f>D60+D60*$B$60</f>
        <v>1200</v>
      </c>
      <c r="E62" s="67">
        <f t="shared" ref="E62:L62" si="4">E60+E60*$B$60</f>
        <v>2400</v>
      </c>
      <c r="F62" s="67">
        <f t="shared" si="4"/>
        <v>3600</v>
      </c>
      <c r="G62" s="67">
        <f t="shared" si="4"/>
        <v>4800</v>
      </c>
      <c r="H62" s="67">
        <f t="shared" si="4"/>
        <v>6000</v>
      </c>
      <c r="I62" s="67">
        <f t="shared" si="4"/>
        <v>7200</v>
      </c>
      <c r="J62" s="67">
        <f t="shared" si="4"/>
        <v>8400</v>
      </c>
      <c r="K62" s="67">
        <f t="shared" si="4"/>
        <v>9600</v>
      </c>
      <c r="L62" s="68">
        <f t="shared" si="4"/>
        <v>10800</v>
      </c>
    </row>
    <row r="63" spans="1:18" x14ac:dyDescent="0.2">
      <c r="B63" s="116">
        <v>0.3</v>
      </c>
      <c r="C63" s="105">
        <v>0</v>
      </c>
      <c r="D63" s="105">
        <v>1000</v>
      </c>
      <c r="E63" s="105">
        <v>2000</v>
      </c>
      <c r="F63" s="105">
        <v>3000</v>
      </c>
      <c r="G63" s="105">
        <v>4000</v>
      </c>
      <c r="H63" s="105">
        <v>5000</v>
      </c>
      <c r="I63" s="105">
        <v>6000</v>
      </c>
      <c r="J63" s="105">
        <v>7000</v>
      </c>
      <c r="K63" s="105">
        <v>8000</v>
      </c>
      <c r="L63" s="106">
        <v>9000</v>
      </c>
    </row>
    <row r="64" spans="1:18" x14ac:dyDescent="0.2">
      <c r="B64" s="117">
        <v>-0.3</v>
      </c>
      <c r="C64" s="117">
        <v>-0.3</v>
      </c>
      <c r="D64" s="67">
        <f>D63-D63*$B$63</f>
        <v>700</v>
      </c>
      <c r="E64" s="67">
        <f t="shared" ref="E64:L64" si="5">E63-E63*$B$63</f>
        <v>1400</v>
      </c>
      <c r="F64" s="67">
        <f t="shared" si="5"/>
        <v>2100</v>
      </c>
      <c r="G64" s="67">
        <f t="shared" si="5"/>
        <v>2800</v>
      </c>
      <c r="H64" s="67">
        <f t="shared" si="5"/>
        <v>3500</v>
      </c>
      <c r="I64" s="67">
        <f t="shared" si="5"/>
        <v>4200</v>
      </c>
      <c r="J64" s="67">
        <f t="shared" si="5"/>
        <v>4900</v>
      </c>
      <c r="K64" s="67">
        <f t="shared" si="5"/>
        <v>5600</v>
      </c>
      <c r="L64" s="68">
        <f t="shared" si="5"/>
        <v>6300</v>
      </c>
    </row>
    <row r="65" spans="2:35" x14ac:dyDescent="0.2">
      <c r="B65" s="118">
        <v>0.3</v>
      </c>
      <c r="C65" s="118">
        <v>0.3</v>
      </c>
      <c r="D65" s="107">
        <f>D63+D63*$B$63</f>
        <v>1300</v>
      </c>
      <c r="E65" s="107">
        <f t="shared" ref="E65:L65" si="6">E63+E63*$B$63</f>
        <v>2600</v>
      </c>
      <c r="F65" s="107">
        <f t="shared" si="6"/>
        <v>3900</v>
      </c>
      <c r="G65" s="107">
        <f t="shared" si="6"/>
        <v>5200</v>
      </c>
      <c r="H65" s="107">
        <f t="shared" si="6"/>
        <v>6500</v>
      </c>
      <c r="I65" s="107">
        <f t="shared" si="6"/>
        <v>7800</v>
      </c>
      <c r="J65" s="107">
        <f t="shared" si="6"/>
        <v>9100</v>
      </c>
      <c r="K65" s="107">
        <f t="shared" si="6"/>
        <v>10400</v>
      </c>
      <c r="L65" s="108">
        <f t="shared" si="6"/>
        <v>11700</v>
      </c>
    </row>
    <row r="80" spans="2:35" x14ac:dyDescent="0.2">
      <c r="B80" s="101">
        <v>0</v>
      </c>
      <c r="C80" s="101" t="s">
        <v>14</v>
      </c>
      <c r="D80" s="101" t="s">
        <v>15</v>
      </c>
      <c r="E80" s="101" t="s">
        <v>10</v>
      </c>
      <c r="F80" s="101" t="s">
        <v>0</v>
      </c>
      <c r="G80" s="101" t="s">
        <v>13</v>
      </c>
      <c r="H80" s="101" t="s">
        <v>12</v>
      </c>
      <c r="I80" s="101" t="s">
        <v>5</v>
      </c>
      <c r="J80" s="101" t="s">
        <v>11</v>
      </c>
      <c r="K80" s="101" t="s">
        <v>28</v>
      </c>
      <c r="L80" s="101" t="s">
        <v>4</v>
      </c>
      <c r="M80" s="101" t="s">
        <v>1</v>
      </c>
      <c r="Z80" s="252" t="s">
        <v>54</v>
      </c>
      <c r="AA80" s="249" t="s">
        <v>47</v>
      </c>
      <c r="AB80" s="250"/>
      <c r="AC80" s="251"/>
      <c r="AD80" s="250" t="s">
        <v>48</v>
      </c>
      <c r="AE80" s="250"/>
      <c r="AF80" s="250"/>
      <c r="AG80" s="249" t="s">
        <v>50</v>
      </c>
      <c r="AH80" s="250"/>
      <c r="AI80" s="251"/>
    </row>
    <row r="81" spans="1:42" ht="15.75" x14ac:dyDescent="0.2">
      <c r="A81" s="101" t="s">
        <v>47</v>
      </c>
      <c r="B81" s="101" t="s">
        <v>29</v>
      </c>
      <c r="C81" s="101">
        <v>2194.8801277499997</v>
      </c>
      <c r="D81" s="101">
        <v>2257</v>
      </c>
      <c r="E81" s="101">
        <v>1830.9975360000001</v>
      </c>
      <c r="F81" s="101">
        <v>1180.0115314999998</v>
      </c>
      <c r="G81" s="101">
        <v>3836.9330055</v>
      </c>
      <c r="H81" s="101">
        <v>3651.9153297499997</v>
      </c>
      <c r="I81" s="101">
        <v>4605.25</v>
      </c>
      <c r="J81" s="101">
        <v>2242.9929735000001</v>
      </c>
      <c r="K81" s="101">
        <v>2455</v>
      </c>
      <c r="L81" s="101">
        <v>1874</v>
      </c>
      <c r="M81" s="101">
        <v>3743.5</v>
      </c>
      <c r="Z81" s="253"/>
      <c r="AA81" s="88" t="s">
        <v>55</v>
      </c>
      <c r="AB81" s="89" t="s">
        <v>56</v>
      </c>
      <c r="AC81" s="90" t="s">
        <v>57</v>
      </c>
      <c r="AD81" s="88" t="s">
        <v>55</v>
      </c>
      <c r="AE81" s="89" t="s">
        <v>56</v>
      </c>
      <c r="AF81" s="90" t="s">
        <v>57</v>
      </c>
      <c r="AG81" s="88" t="s">
        <v>51</v>
      </c>
      <c r="AH81" s="89" t="s">
        <v>52</v>
      </c>
      <c r="AI81" s="90" t="s">
        <v>53</v>
      </c>
      <c r="AL81" s="78" t="s">
        <v>45</v>
      </c>
      <c r="AM81" s="78" t="s">
        <v>40</v>
      </c>
      <c r="AN81" s="78" t="s">
        <v>46</v>
      </c>
      <c r="AO81" s="78" t="s">
        <v>43</v>
      </c>
      <c r="AP81" s="78" t="s">
        <v>44</v>
      </c>
    </row>
    <row r="82" spans="1:42" x14ac:dyDescent="0.2">
      <c r="B82" s="101" t="s">
        <v>30</v>
      </c>
      <c r="C82" s="101">
        <v>2743</v>
      </c>
      <c r="D82" s="101">
        <v>3095.5</v>
      </c>
      <c r="E82" s="101">
        <v>2461.5613317500001</v>
      </c>
      <c r="F82" s="101">
        <v>1558.25</v>
      </c>
      <c r="G82" s="101">
        <v>6222.3687412500003</v>
      </c>
      <c r="H82" s="101">
        <v>5243</v>
      </c>
      <c r="I82" s="101">
        <v>6521.30639075</v>
      </c>
      <c r="J82" s="101">
        <v>2761.6866917500001</v>
      </c>
      <c r="K82" s="101">
        <v>3285.5343560000001</v>
      </c>
      <c r="L82" s="101">
        <v>2329.5906312500001</v>
      </c>
      <c r="M82" s="101">
        <v>4856.25</v>
      </c>
      <c r="Z82" s="91" t="s">
        <v>14</v>
      </c>
      <c r="AA82" s="92">
        <v>2194.8801277499997</v>
      </c>
      <c r="AB82" s="93">
        <v>2743</v>
      </c>
      <c r="AC82" s="94">
        <v>2303.2578000000003</v>
      </c>
      <c r="AD82" s="93">
        <v>2053.3033315000002</v>
      </c>
      <c r="AE82" s="93">
        <v>2755.7002675000003</v>
      </c>
      <c r="AF82" s="93">
        <v>2342.3573820000001</v>
      </c>
      <c r="AG82" s="82">
        <f>(AA82-AD82)/AD82</f>
        <v>6.8950745892265866E-2</v>
      </c>
      <c r="AH82" s="83">
        <f t="shared" ref="AH82:AI82" si="7">(AB82-AE82)/AE82</f>
        <v>-4.6087260105113501E-3</v>
      </c>
      <c r="AI82" s="84">
        <f t="shared" si="7"/>
        <v>-1.6692406675626506E-2</v>
      </c>
      <c r="AL82" s="78">
        <v>702.3969360000001</v>
      </c>
      <c r="AM82" s="78">
        <v>999.7079275000001</v>
      </c>
      <c r="AN82" s="78">
        <v>3809.2956715000005</v>
      </c>
      <c r="AO82" s="78">
        <v>1773.2201640000001</v>
      </c>
      <c r="AP82" s="78">
        <v>3706.6999489999998</v>
      </c>
    </row>
    <row r="83" spans="1:42" x14ac:dyDescent="0.2">
      <c r="B83" s="101" t="s">
        <v>31</v>
      </c>
      <c r="C83" s="101">
        <v>2303.2578000000003</v>
      </c>
      <c r="D83" s="101">
        <v>2695.5</v>
      </c>
      <c r="E83" s="101">
        <v>2086</v>
      </c>
      <c r="F83" s="101">
        <v>1357.5</v>
      </c>
      <c r="G83" s="101">
        <v>4525</v>
      </c>
      <c r="H83" s="101">
        <v>4249.3250465000001</v>
      </c>
      <c r="I83" s="101">
        <v>5171</v>
      </c>
      <c r="J83" s="101">
        <v>2360.5</v>
      </c>
      <c r="K83" s="101">
        <v>2614.4643699999997</v>
      </c>
      <c r="L83" s="101">
        <v>2074.6257985000002</v>
      </c>
      <c r="M83" s="101">
        <v>4381.5</v>
      </c>
      <c r="Z83" s="91" t="s">
        <v>15</v>
      </c>
      <c r="AA83" s="92">
        <v>2257</v>
      </c>
      <c r="AB83" s="93">
        <v>3095.5</v>
      </c>
      <c r="AC83" s="94">
        <v>2695.5</v>
      </c>
      <c r="AD83" s="93">
        <v>2402.5388157500001</v>
      </c>
      <c r="AE83" s="93">
        <v>2821.6419179999998</v>
      </c>
      <c r="AF83" s="93">
        <v>2535.77756</v>
      </c>
      <c r="AG83" s="82">
        <f t="shared" ref="AG83:AG92" si="8">(AA83-AD83)/AD83</f>
        <v>-6.0577092364090403E-2</v>
      </c>
      <c r="AH83" s="83">
        <f t="shared" ref="AH83:AH92" si="9">(AB83-AE83)/AE83</f>
        <v>9.7056284942815416E-2</v>
      </c>
      <c r="AI83" s="84">
        <f t="shared" ref="AI83:AI92" si="10">(AC83-AF83)/AF83</f>
        <v>6.2987559523951311E-2</v>
      </c>
      <c r="AL83" s="78">
        <v>419.10310224999967</v>
      </c>
      <c r="AM83" s="78">
        <v>1773.8841623750006</v>
      </c>
      <c r="AN83" s="78">
        <v>3450.2965713749991</v>
      </c>
      <c r="AO83" s="78">
        <v>2096.9331080000002</v>
      </c>
      <c r="AP83" s="78">
        <v>4904.168028</v>
      </c>
    </row>
    <row r="84" spans="1:42" x14ac:dyDescent="0.2">
      <c r="B84" s="101">
        <v>0</v>
      </c>
      <c r="C84" s="101">
        <v>548.1198722500003</v>
      </c>
      <c r="D84" s="101">
        <v>838.5</v>
      </c>
      <c r="E84" s="101">
        <v>630.56379575000005</v>
      </c>
      <c r="F84" s="101">
        <v>378.23846850000018</v>
      </c>
      <c r="G84" s="101">
        <v>2385.4357357500003</v>
      </c>
      <c r="H84" s="101">
        <v>1591.0846702500003</v>
      </c>
      <c r="I84" s="101">
        <v>1916.05639075</v>
      </c>
      <c r="J84" s="101">
        <v>518.69371825000007</v>
      </c>
      <c r="K84" s="101">
        <v>830.53435600000012</v>
      </c>
      <c r="L84" s="101">
        <v>455.59063125000011</v>
      </c>
      <c r="M84" s="101">
        <v>1112.75</v>
      </c>
      <c r="Z84" s="91" t="s">
        <v>10</v>
      </c>
      <c r="AA84" s="92">
        <v>1830.9975360000001</v>
      </c>
      <c r="AB84" s="93">
        <v>2461.5613317500001</v>
      </c>
      <c r="AC84" s="94">
        <v>2086</v>
      </c>
      <c r="AD84" s="93">
        <v>1816.3047007499999</v>
      </c>
      <c r="AE84" s="93">
        <v>2462.25</v>
      </c>
      <c r="AF84" s="93">
        <v>2070.0920699999997</v>
      </c>
      <c r="AG84" s="82">
        <f t="shared" si="8"/>
        <v>8.0894110134346331E-3</v>
      </c>
      <c r="AH84" s="83">
        <f t="shared" si="9"/>
        <v>-2.7969062849014689E-4</v>
      </c>
      <c r="AI84" s="84">
        <f t="shared" si="10"/>
        <v>7.6846485383620195E-3</v>
      </c>
      <c r="AL84" s="78">
        <v>645.94529925000006</v>
      </c>
      <c r="AM84" s="78">
        <v>847.38675187499985</v>
      </c>
      <c r="AN84" s="78">
        <v>3431.1679488750001</v>
      </c>
      <c r="AO84" s="78">
        <v>1624.665356</v>
      </c>
      <c r="AP84" s="78">
        <v>4651.4163909999997</v>
      </c>
    </row>
    <row r="85" spans="1:42" x14ac:dyDescent="0.2">
      <c r="B85" s="101" t="s">
        <v>40</v>
      </c>
      <c r="C85" s="101">
        <v>1372.7003193749993</v>
      </c>
      <c r="D85" s="101">
        <v>999.25</v>
      </c>
      <c r="E85" s="101">
        <v>885.151842375</v>
      </c>
      <c r="F85" s="101">
        <v>612.65382874999955</v>
      </c>
      <c r="G85" s="101">
        <v>258.77940187499962</v>
      </c>
      <c r="H85" s="101">
        <v>1265.2883243749993</v>
      </c>
      <c r="I85" s="101">
        <v>1731.165413875</v>
      </c>
      <c r="J85" s="101">
        <v>1464.952396125</v>
      </c>
      <c r="K85" s="101">
        <v>1209.1984659999998</v>
      </c>
      <c r="L85" s="101">
        <v>1190.6140531249998</v>
      </c>
      <c r="M85" s="101">
        <v>2074.375</v>
      </c>
      <c r="Z85" s="91" t="s">
        <v>0</v>
      </c>
      <c r="AA85" s="92">
        <v>1180.0115314999998</v>
      </c>
      <c r="AB85" s="93">
        <v>1558.25</v>
      </c>
      <c r="AC85" s="94">
        <v>1357.5</v>
      </c>
      <c r="AD85" s="93">
        <v>1319.6467514999999</v>
      </c>
      <c r="AE85" s="93">
        <v>1541.5301535000001</v>
      </c>
      <c r="AF85" s="93">
        <v>1462.9757139999999</v>
      </c>
      <c r="AG85" s="82">
        <f t="shared" si="8"/>
        <v>-0.10581257434330912</v>
      </c>
      <c r="AH85" s="83">
        <f t="shared" si="9"/>
        <v>1.0846266264748678E-2</v>
      </c>
      <c r="AI85" s="84">
        <f t="shared" si="10"/>
        <v>-7.2096695106177222E-2</v>
      </c>
      <c r="AL85" s="78">
        <v>221.88340200000016</v>
      </c>
      <c r="AM85" s="78">
        <v>986.8216484999997</v>
      </c>
      <c r="AN85" s="78">
        <v>1874.3552565000005</v>
      </c>
      <c r="AO85" s="78">
        <v>1077</v>
      </c>
      <c r="AP85" s="78">
        <v>2298.5447359999998</v>
      </c>
    </row>
    <row r="86" spans="1:42" x14ac:dyDescent="0.2">
      <c r="B86" s="101" t="s">
        <v>39</v>
      </c>
      <c r="C86" s="101">
        <v>3565.1798083750004</v>
      </c>
      <c r="D86" s="101">
        <v>4353.25</v>
      </c>
      <c r="E86" s="101">
        <v>3407.4070253750001</v>
      </c>
      <c r="F86" s="101">
        <v>2125.6077027500005</v>
      </c>
      <c r="G86" s="101">
        <v>9800.5223448750003</v>
      </c>
      <c r="H86" s="101">
        <v>7629.6270053750004</v>
      </c>
      <c r="I86" s="101">
        <v>9395.390976875</v>
      </c>
      <c r="J86" s="101">
        <v>3539.727269125</v>
      </c>
      <c r="K86" s="101">
        <v>4531.3358900000003</v>
      </c>
      <c r="L86" s="101">
        <v>3012.9765781250003</v>
      </c>
      <c r="M86" s="101">
        <v>6525.375</v>
      </c>
      <c r="Z86" s="91" t="s">
        <v>13</v>
      </c>
      <c r="AA86" s="92">
        <v>3836.9330055</v>
      </c>
      <c r="AB86" s="93">
        <v>6222.3687412500003</v>
      </c>
      <c r="AC86" s="94">
        <v>4525</v>
      </c>
      <c r="AD86" s="93">
        <v>3587</v>
      </c>
      <c r="AE86" s="93">
        <v>5158.1192397499999</v>
      </c>
      <c r="AF86" s="93">
        <v>4337.4957249999998</v>
      </c>
      <c r="AG86" s="82">
        <f t="shared" si="8"/>
        <v>6.9677447867298584E-2</v>
      </c>
      <c r="AH86" s="83">
        <f t="shared" si="9"/>
        <v>0.20632510650366076</v>
      </c>
      <c r="AI86" s="84">
        <f t="shared" si="10"/>
        <v>4.3228693902632086E-2</v>
      </c>
      <c r="AL86" s="78">
        <v>1571.1192397499999</v>
      </c>
      <c r="AM86" s="78">
        <v>1230.3211403750001</v>
      </c>
      <c r="AN86" s="78">
        <v>7514.7980993749998</v>
      </c>
      <c r="AO86" s="78">
        <v>3206</v>
      </c>
      <c r="AP86" s="78">
        <v>8989.9194869999992</v>
      </c>
    </row>
    <row r="87" spans="1:42" x14ac:dyDescent="0.2">
      <c r="B87" s="101" t="s">
        <v>38</v>
      </c>
      <c r="C87" s="101">
        <v>2131</v>
      </c>
      <c r="D87" s="101">
        <v>2047</v>
      </c>
      <c r="E87" s="101">
        <v>1537</v>
      </c>
      <c r="F87" s="101">
        <v>1094.007018</v>
      </c>
      <c r="G87" s="101">
        <v>3386.8839440000002</v>
      </c>
      <c r="H87" s="101">
        <v>3316</v>
      </c>
      <c r="I87" s="101">
        <v>4227</v>
      </c>
      <c r="J87" s="101">
        <v>2090.6183959999998</v>
      </c>
      <c r="K87" s="101">
        <v>2347</v>
      </c>
      <c r="L87" s="101">
        <v>1756.4419370000001</v>
      </c>
      <c r="M87" s="101">
        <v>3408</v>
      </c>
      <c r="Z87" s="91" t="s">
        <v>12</v>
      </c>
      <c r="AA87" s="92">
        <v>3651.9153297499997</v>
      </c>
      <c r="AB87" s="93">
        <v>5243</v>
      </c>
      <c r="AC87" s="94">
        <v>4249.3250465000001</v>
      </c>
      <c r="AD87" s="93">
        <v>4029.6361740000002</v>
      </c>
      <c r="AE87" s="93">
        <v>5534.6709740000006</v>
      </c>
      <c r="AF87" s="93">
        <v>4610.5</v>
      </c>
      <c r="AG87" s="82">
        <f t="shared" si="8"/>
        <v>-9.3735719042609647E-2</v>
      </c>
      <c r="AH87" s="83">
        <f t="shared" si="9"/>
        <v>-5.2698882258795779E-2</v>
      </c>
      <c r="AI87" s="84">
        <f t="shared" si="10"/>
        <v>-7.8337480425116554E-2</v>
      </c>
      <c r="AL87" s="78">
        <v>1505.0348000000004</v>
      </c>
      <c r="AM87" s="78">
        <v>1772.0839739999997</v>
      </c>
      <c r="AN87" s="78">
        <v>7792.2231740000007</v>
      </c>
      <c r="AO87" s="78">
        <v>3417.3311359999998</v>
      </c>
      <c r="AP87" s="78">
        <v>9518.6842579999993</v>
      </c>
    </row>
    <row r="88" spans="1:42" x14ac:dyDescent="0.2">
      <c r="B88" s="101" t="s">
        <v>37</v>
      </c>
      <c r="C88" s="101">
        <v>3718</v>
      </c>
      <c r="D88" s="101">
        <v>4778</v>
      </c>
      <c r="E88" s="101">
        <v>3142.1297530000002</v>
      </c>
      <c r="F88" s="101">
        <v>1902</v>
      </c>
      <c r="G88" s="101">
        <v>9116.4989690000002</v>
      </c>
      <c r="H88" s="101">
        <v>9056</v>
      </c>
      <c r="I88" s="101">
        <v>8133.5870720000003</v>
      </c>
      <c r="J88" s="101">
        <v>3496</v>
      </c>
      <c r="K88" s="101">
        <v>3740.010252</v>
      </c>
      <c r="L88" s="101">
        <v>2623.9980970000001</v>
      </c>
      <c r="M88" s="101">
        <v>6014</v>
      </c>
      <c r="Z88" s="91" t="s">
        <v>5</v>
      </c>
      <c r="AA88" s="92">
        <v>4605.25</v>
      </c>
      <c r="AB88" s="93">
        <v>6521.30639075</v>
      </c>
      <c r="AC88" s="94">
        <v>5171</v>
      </c>
      <c r="AD88" s="93">
        <v>4752.0923542500004</v>
      </c>
      <c r="AE88" s="93">
        <v>6810.75</v>
      </c>
      <c r="AF88" s="93">
        <v>5562.8940755000003</v>
      </c>
      <c r="AG88" s="82">
        <f t="shared" si="8"/>
        <v>-3.0900568276766127E-2</v>
      </c>
      <c r="AH88" s="83">
        <f t="shared" si="9"/>
        <v>-4.2498052233601293E-2</v>
      </c>
      <c r="AI88" s="84">
        <f t="shared" si="10"/>
        <v>-7.0447876623423999E-2</v>
      </c>
      <c r="AL88" s="78">
        <v>2058.6576457499996</v>
      </c>
      <c r="AM88" s="78">
        <v>1664.1058856250011</v>
      </c>
      <c r="AN88" s="78">
        <v>9898.7364686250003</v>
      </c>
      <c r="AO88" s="78">
        <v>4351.5629730000001</v>
      </c>
      <c r="AP88" s="78">
        <v>8939</v>
      </c>
    </row>
    <row r="89" spans="1:42" x14ac:dyDescent="0.2">
      <c r="A89" s="101" t="s">
        <v>48</v>
      </c>
      <c r="B89" s="101" t="s">
        <v>41</v>
      </c>
      <c r="C89" s="101">
        <v>2053.3033315000002</v>
      </c>
      <c r="D89" s="101">
        <v>2402.5388157500001</v>
      </c>
      <c r="E89" s="101">
        <v>1816.3047007499999</v>
      </c>
      <c r="F89" s="101">
        <v>1319.6467514999999</v>
      </c>
      <c r="G89" s="101">
        <v>3587</v>
      </c>
      <c r="H89" s="101">
        <v>4029.6361740000002</v>
      </c>
      <c r="I89" s="101">
        <v>4752.0923542500004</v>
      </c>
      <c r="J89" s="101">
        <v>2267.9736309999998</v>
      </c>
      <c r="K89" s="101">
        <v>2493.59992625</v>
      </c>
      <c r="L89" s="101">
        <v>1934.3063755000001</v>
      </c>
      <c r="M89" s="101">
        <v>2599.7787446166699</v>
      </c>
      <c r="Z89" s="91" t="s">
        <v>11</v>
      </c>
      <c r="AA89" s="92">
        <v>2242.9929735000001</v>
      </c>
      <c r="AB89" s="93">
        <v>2761.6866917500001</v>
      </c>
      <c r="AC89" s="94">
        <v>2360.5</v>
      </c>
      <c r="AD89" s="93">
        <v>2267.9736309999998</v>
      </c>
      <c r="AE89" s="93">
        <v>2692.17575025</v>
      </c>
      <c r="AF89" s="93">
        <v>2559.1046745000003</v>
      </c>
      <c r="AG89" s="82">
        <f t="shared" si="8"/>
        <v>-1.1014527311318542E-2</v>
      </c>
      <c r="AH89" s="83">
        <f t="shared" si="9"/>
        <v>2.5819615043165465E-2</v>
      </c>
      <c r="AI89" s="84">
        <f t="shared" si="10"/>
        <v>-7.7607093011466538E-2</v>
      </c>
      <c r="AL89" s="78">
        <v>424.20211925000012</v>
      </c>
      <c r="AM89" s="78">
        <v>1631.6704521249997</v>
      </c>
      <c r="AN89" s="78">
        <v>3328.4789291249999</v>
      </c>
      <c r="AO89" s="78">
        <v>2072.3846669999998</v>
      </c>
      <c r="AP89" s="78">
        <v>3542.2264919999998</v>
      </c>
    </row>
    <row r="90" spans="1:42" x14ac:dyDescent="0.2">
      <c r="B90" s="101" t="s">
        <v>42</v>
      </c>
      <c r="C90" s="101">
        <v>2755.7002675000003</v>
      </c>
      <c r="D90" s="101">
        <v>2821.6419179999998</v>
      </c>
      <c r="E90" s="101">
        <v>2462.25</v>
      </c>
      <c r="F90" s="101">
        <v>1541.5301535000001</v>
      </c>
      <c r="G90" s="101">
        <v>5158.1192397499999</v>
      </c>
      <c r="H90" s="101">
        <v>5534.6709740000006</v>
      </c>
      <c r="I90" s="101">
        <v>6810.75</v>
      </c>
      <c r="J90" s="101">
        <v>2692.17575025</v>
      </c>
      <c r="K90" s="101">
        <v>3279.7908864999999</v>
      </c>
      <c r="L90" s="101">
        <v>2388.6840115</v>
      </c>
      <c r="M90" s="101">
        <v>3029.3257483166676</v>
      </c>
      <c r="Z90" s="91" t="s">
        <v>28</v>
      </c>
      <c r="AA90" s="92">
        <v>2455</v>
      </c>
      <c r="AB90" s="93">
        <v>3285.5343560000001</v>
      </c>
      <c r="AC90" s="94">
        <v>2614.4643699999997</v>
      </c>
      <c r="AD90" s="93">
        <v>2493.59992625</v>
      </c>
      <c r="AE90" s="93">
        <v>3279.7908864999999</v>
      </c>
      <c r="AF90" s="93">
        <v>2729.817125</v>
      </c>
      <c r="AG90" s="82">
        <f t="shared" si="8"/>
        <v>-1.5479598729395395E-2</v>
      </c>
      <c r="AH90" s="83">
        <f t="shared" si="9"/>
        <v>1.7511694186482928E-3</v>
      </c>
      <c r="AI90" s="84">
        <f t="shared" si="10"/>
        <v>-4.2256587059838431E-2</v>
      </c>
      <c r="AL90" s="78">
        <v>786.19096024999999</v>
      </c>
      <c r="AM90" s="78">
        <v>1314.313485875</v>
      </c>
      <c r="AN90" s="78">
        <v>4459.0773268749999</v>
      </c>
      <c r="AO90" s="78">
        <v>2308.0042539999999</v>
      </c>
      <c r="AP90" s="78">
        <v>3836</v>
      </c>
    </row>
    <row r="91" spans="1:42" x14ac:dyDescent="0.2">
      <c r="B91" s="101" t="s">
        <v>31</v>
      </c>
      <c r="C91" s="101">
        <v>2342.3573820000001</v>
      </c>
      <c r="D91" s="101">
        <v>2535.77756</v>
      </c>
      <c r="E91" s="101">
        <v>2070.0920699999997</v>
      </c>
      <c r="F91" s="101">
        <v>1462.9757139999999</v>
      </c>
      <c r="G91" s="101">
        <v>4337.4957249999998</v>
      </c>
      <c r="H91" s="101">
        <v>4610.5</v>
      </c>
      <c r="I91" s="101">
        <v>5562.8940755000003</v>
      </c>
      <c r="J91" s="101">
        <v>2559.1046745000003</v>
      </c>
      <c r="K91" s="101">
        <v>2729.817125</v>
      </c>
      <c r="L91" s="101">
        <v>2098.236633</v>
      </c>
      <c r="M91" s="101">
        <v>2777.6702515000002</v>
      </c>
      <c r="Z91" s="91" t="s">
        <v>4</v>
      </c>
      <c r="AA91" s="92">
        <v>1874</v>
      </c>
      <c r="AB91" s="93">
        <v>2329.5906312500001</v>
      </c>
      <c r="AC91" s="94">
        <v>2074.6257985000002</v>
      </c>
      <c r="AD91" s="93">
        <v>1934.3063755000001</v>
      </c>
      <c r="AE91" s="93">
        <v>2388.6840115</v>
      </c>
      <c r="AF91" s="93">
        <v>2098.236633</v>
      </c>
      <c r="AG91" s="82">
        <f t="shared" si="8"/>
        <v>-3.1177261401731889E-2</v>
      </c>
      <c r="AH91" s="83">
        <f t="shared" si="9"/>
        <v>-2.4738885497413095E-2</v>
      </c>
      <c r="AI91" s="84">
        <f t="shared" si="10"/>
        <v>-1.1252703402781445E-2</v>
      </c>
      <c r="AL91" s="78">
        <v>454.37763599999994</v>
      </c>
      <c r="AM91" s="78">
        <v>1252.7399215</v>
      </c>
      <c r="AN91" s="78">
        <v>3070.2504654999998</v>
      </c>
      <c r="AO91" s="78">
        <v>1752.235314</v>
      </c>
      <c r="AP91" s="78">
        <v>2718.9556809999999</v>
      </c>
    </row>
    <row r="92" spans="1:42" x14ac:dyDescent="0.2">
      <c r="B92" s="101" t="s">
        <v>45</v>
      </c>
      <c r="C92" s="101">
        <v>702.3969360000001</v>
      </c>
      <c r="D92" s="101">
        <v>419.10310224999967</v>
      </c>
      <c r="E92" s="101">
        <v>645.94529925000006</v>
      </c>
      <c r="F92" s="101">
        <v>221.88340200000016</v>
      </c>
      <c r="G92" s="101">
        <v>1571.1192397499999</v>
      </c>
      <c r="H92" s="101">
        <v>1505.0348000000004</v>
      </c>
      <c r="I92" s="101">
        <v>2058.6576457499996</v>
      </c>
      <c r="J92" s="101">
        <v>424.20211925000012</v>
      </c>
      <c r="K92" s="101">
        <v>786.19096024999999</v>
      </c>
      <c r="L92" s="101">
        <v>454.37763599999994</v>
      </c>
      <c r="M92" s="101">
        <v>429.54700369999773</v>
      </c>
      <c r="Z92" s="95" t="s">
        <v>1</v>
      </c>
      <c r="AA92" s="88">
        <v>3743.5</v>
      </c>
      <c r="AB92" s="89">
        <v>4856.25</v>
      </c>
      <c r="AC92" s="90">
        <v>4381.5</v>
      </c>
      <c r="AD92" s="89">
        <v>2599.7787446166699</v>
      </c>
      <c r="AE92" s="89">
        <v>3029.3257483166676</v>
      </c>
      <c r="AF92" s="89">
        <v>2777.6702515000002</v>
      </c>
      <c r="AG92" s="85">
        <f t="shared" si="8"/>
        <v>0.43993022781327823</v>
      </c>
      <c r="AH92" s="86">
        <f t="shared" si="9"/>
        <v>0.60307949803632566</v>
      </c>
      <c r="AI92" s="87">
        <f t="shared" si="10"/>
        <v>0.57740106034324923</v>
      </c>
      <c r="AL92" s="78">
        <v>429.54700369999773</v>
      </c>
      <c r="AM92" s="78">
        <v>1955.4582390666733</v>
      </c>
      <c r="AN92" s="78">
        <v>3673.6462538666642</v>
      </c>
      <c r="AO92" s="78">
        <v>2054.1301755999998</v>
      </c>
      <c r="AP92" s="78">
        <v>3906.5940184000001</v>
      </c>
    </row>
    <row r="93" spans="1:42" x14ac:dyDescent="0.2">
      <c r="B93" s="101" t="s">
        <v>40</v>
      </c>
      <c r="C93" s="101">
        <v>999.7079275000001</v>
      </c>
      <c r="D93" s="101">
        <v>1773.8841623750006</v>
      </c>
      <c r="E93" s="101">
        <v>847.38675187499985</v>
      </c>
      <c r="F93" s="101">
        <v>986.8216484999997</v>
      </c>
      <c r="G93" s="101">
        <v>1230.3211403750001</v>
      </c>
      <c r="H93" s="101">
        <v>1772.0839739999997</v>
      </c>
      <c r="I93" s="101">
        <v>1664.1058856250011</v>
      </c>
      <c r="J93" s="101">
        <v>1631.6704521249997</v>
      </c>
      <c r="K93" s="101">
        <v>1314.313485875</v>
      </c>
      <c r="L93" s="101">
        <v>1252.7399215</v>
      </c>
      <c r="M93" s="101">
        <v>1955.4582390666733</v>
      </c>
    </row>
    <row r="94" spans="1:42" x14ac:dyDescent="0.2">
      <c r="B94" s="101" t="s">
        <v>46</v>
      </c>
      <c r="C94" s="101">
        <v>3809.2956715000005</v>
      </c>
      <c r="D94" s="101">
        <v>3450.2965713749991</v>
      </c>
      <c r="E94" s="101">
        <v>3431.1679488750001</v>
      </c>
      <c r="F94" s="101">
        <v>1874.3552565000005</v>
      </c>
      <c r="G94" s="101">
        <v>7514.7980993749998</v>
      </c>
      <c r="H94" s="101">
        <v>7792.2231740000007</v>
      </c>
      <c r="I94" s="101">
        <v>9898.7364686250003</v>
      </c>
      <c r="J94" s="101">
        <v>3328.4789291249999</v>
      </c>
      <c r="K94" s="101">
        <v>4459.0773268749999</v>
      </c>
      <c r="L94" s="101">
        <v>3070.2504654999998</v>
      </c>
      <c r="M94" s="101">
        <v>3673.6462538666642</v>
      </c>
    </row>
    <row r="95" spans="1:42" x14ac:dyDescent="0.2">
      <c r="B95" s="101" t="s">
        <v>43</v>
      </c>
      <c r="C95" s="101">
        <v>1773.2201640000001</v>
      </c>
      <c r="D95" s="101">
        <v>2096.9331080000002</v>
      </c>
      <c r="E95" s="101">
        <v>1624.665356</v>
      </c>
      <c r="F95" s="101">
        <v>1077</v>
      </c>
      <c r="G95" s="101">
        <v>3206</v>
      </c>
      <c r="H95" s="101">
        <v>3417.3311359999998</v>
      </c>
      <c r="I95" s="101">
        <v>4351.5629730000001</v>
      </c>
      <c r="J95" s="101">
        <v>2072.3846669999998</v>
      </c>
      <c r="K95" s="101">
        <v>2308.0042539999999</v>
      </c>
      <c r="L95" s="101">
        <v>1752.235314</v>
      </c>
      <c r="M95" s="101">
        <v>2054.1301755999998</v>
      </c>
    </row>
    <row r="96" spans="1:42" x14ac:dyDescent="0.2">
      <c r="B96" s="101" t="s">
        <v>44</v>
      </c>
      <c r="C96" s="101">
        <v>3706.6999489999998</v>
      </c>
      <c r="D96" s="101">
        <v>4904.168028</v>
      </c>
      <c r="E96" s="101">
        <v>4651.4163909999997</v>
      </c>
      <c r="F96" s="101">
        <v>2298.5447359999998</v>
      </c>
      <c r="G96" s="101">
        <v>8989.9194869999992</v>
      </c>
      <c r="H96" s="101">
        <v>9518.6842579999993</v>
      </c>
      <c r="I96" s="101">
        <v>8939</v>
      </c>
      <c r="J96" s="101">
        <v>3542.2264919999998</v>
      </c>
      <c r="K96" s="101">
        <v>3836</v>
      </c>
      <c r="L96" s="101">
        <v>2718.9556809999999</v>
      </c>
      <c r="M96" s="101">
        <v>3906.5940184000001</v>
      </c>
    </row>
  </sheetData>
  <mergeCells count="13">
    <mergeCell ref="AG80:AI80"/>
    <mergeCell ref="Z80:Z81"/>
    <mergeCell ref="A27:A34"/>
    <mergeCell ref="A35:A42"/>
    <mergeCell ref="T3:T10"/>
    <mergeCell ref="T11:T18"/>
    <mergeCell ref="T19:T26"/>
    <mergeCell ref="T27:T34"/>
    <mergeCell ref="A3:A10"/>
    <mergeCell ref="A11:A18"/>
    <mergeCell ref="A19:A26"/>
    <mergeCell ref="AA80:AC80"/>
    <mergeCell ref="AD80:AF8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46F90719BA5AA449434A10EA0142C83" ma:contentTypeVersion="8" ma:contentTypeDescription="Creare un nuovo documento." ma:contentTypeScope="" ma:versionID="3a0f23fcaa00101023194719652aed87">
  <xsd:schema xmlns:xsd="http://www.w3.org/2001/XMLSchema" xmlns:xs="http://www.w3.org/2001/XMLSchema" xmlns:p="http://schemas.microsoft.com/office/2006/metadata/properties" xmlns:ns2="53d1acd8-ae4b-41ae-887a-2d6938b11696" targetNamespace="http://schemas.microsoft.com/office/2006/metadata/properties" ma:root="true" ma:fieldsID="e99e2f74055bab089d4a95c7de6ae68d" ns2:_="">
    <xsd:import namespace="53d1acd8-ae4b-41ae-887a-2d6938b116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d1acd8-ae4b-41ae-887a-2d6938b116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F5800A-9783-4303-A8BB-FF4EC2C3D402}">
  <ds:schemaRefs>
    <ds:schemaRef ds:uri="http://schemas.microsoft.com/sharepoint/v3/contenttype/forms"/>
  </ds:schemaRefs>
</ds:datastoreItem>
</file>

<file path=customXml/itemProps2.xml><?xml version="1.0" encoding="utf-8"?>
<ds:datastoreItem xmlns:ds="http://schemas.openxmlformats.org/officeDocument/2006/customXml" ds:itemID="{C66D7395-1951-42B1-95A2-193093D601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d1acd8-ae4b-41ae-887a-2d6938b116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9E7135-244B-4340-9E66-3E80C4A03B27}">
  <ds:schemaRefs>
    <ds:schemaRef ds:uri="http://schemas.microsoft.com/office/2006/documentManagement/types"/>
    <ds:schemaRef ds:uri="http://schemas.microsoft.com/office/infopath/2007/PartnerControls"/>
    <ds:schemaRef ds:uri="53d1acd8-ae4b-41ae-887a-2d6938b11696"/>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Transport_ &amp;_chemical_treatment</vt:lpstr>
      <vt:lpstr>Transport_ &amp;_thermal treatment</vt:lpstr>
      <vt:lpstr>EE_fixed_sim. results</vt:lpstr>
      <vt:lpstr>EE_LCC_Ref values_sim. results</vt:lpstr>
      <vt:lpstr>EE outputs_simplified</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2024-01-30T20:31:45Z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0x010100846F90719BA5AA449434A10EA0142C83</vt:lpwstr>
  </property>
</Properties>
</file>